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C:\Users\ivan.paniagua\Desktop\INALI\2023\AUSTERIDAD REPUBLICANA\2023\"/>
    </mc:Choice>
  </mc:AlternateContent>
  <xr:revisionPtr revIDLastSave="0" documentId="13_ncr:1_{69448E51-6619-4E0F-8FC3-23F322414A16}" xr6:coauthVersionLast="47" xr6:coauthVersionMax="47" xr10:uidLastSave="{00000000-0000-0000-0000-000000000000}"/>
  <workbookProtection workbookAlgorithmName="SHA-512" workbookHashValue="E15wQXFXU2Al830mKbScHNxsmezhcsLmmHvdc59U1cTJJKLDAB2w6woOkB5Hne3LzlB131/bxK5hx3hYE48W8w==" workbookSaltValue="duOY9E9YDTcxX3he0w1zTQ==" workbookSpinCount="100000" lockStructure="1"/>
  <bookViews>
    <workbookView xWindow="-120" yWindow="-120" windowWidth="24240" windowHeight="13140" tabRatio="1000" activeTab="1" xr2:uid="{00000000-000D-0000-FFFF-FFFF00000000}"/>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state="hidden"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definedNames>
    <definedName name="_02_Oficina_de_la_Presidencia_de_la_República">Dependencias_20231!$B$2</definedName>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Dependencias_20231!$E$2:$E$23</definedName>
    <definedName name="_08_Agricultura_y_Desarrollo_Rural">Dependencias_20231!$F$2:$F$19</definedName>
    <definedName name="_09_Infraestructura_Comunicaciones_y_Transportes">Dependencias_20231!$G$2:$G$14</definedName>
    <definedName name="_10_Economía">Dependencias_20231!$H$2:$H$10</definedName>
    <definedName name="_11_Educación_Pública">Dependencias_20231!$I$2:$I$32</definedName>
    <definedName name="_12_Salud">Dependencias_20231!$J$2:$J$34</definedName>
    <definedName name="_13_Marina">Dependencias_20231!$K$2:$K$27</definedName>
    <definedName name="_14_Trabajo_y_Previsión_Social">Dependencias_20231!$L$2:$L$7</definedName>
    <definedName name="_15_Desarrollo_Agrario_Territorial_y_Urbano">Dependencias_20231!$M$2:$M$7</definedName>
    <definedName name="_16_Medio_Ambiente_y_Recursos_Naturales">Dependencias_20231!$N$2:$N$9</definedName>
    <definedName name="_18_Energía">Dependencias_20231!$O$2:$O$11</definedName>
    <definedName name="_20_Bienestar">Dependencias_20231!$P$2:$P$6</definedName>
    <definedName name="_21_Turismo">Dependencias_20231!$Q$2:$Q$7</definedName>
    <definedName name="_25_Previsiones_y_Aportaciones_para_los_Sistemas_de_Educación_Básica_Normal_Tecnológica_y_de_Adultos">Dependencias_20231!$R$2</definedName>
    <definedName name="_27_Función_Pública">Dependencias_20231!$S$2</definedName>
    <definedName name="_31_Tribunales_Agrarios">Dependencias_20231!$T$2</definedName>
    <definedName name="_36_Seguridad_y_Protección_Ciudadana">Dependencias_20231!$U$2:$U$9</definedName>
    <definedName name="_37_Consejería_Jurídica_del_Ejecutivo_Federal">Dependencias_20231!$V$2</definedName>
    <definedName name="_38_Consejo_Nacional_de_Humanidades_Ciencias_y_Tecnologías">Dependencias_20231!$W$2:$W$29</definedName>
    <definedName name="_45_Comisión_Reguladora_de_Energía">Dependencias_20231!$X$2</definedName>
    <definedName name="_46_Comisión_Nacional_de_Hidrocarburos">Dependencias_20231!$Y$2</definedName>
    <definedName name="_47_Entidades_no_Sectorizadas">Dependencias_20231!$Z$2:$Z$12</definedName>
    <definedName name="_48_Cultura">Dependencias_20231!$AA$2:$AA$15</definedName>
    <definedName name="_50_Instituto_Mexicano_del_Seguro_Social">Dependencias_20231!$AB$2</definedName>
    <definedName name="_51_Instituto_de_Seguridad_y_Servicios_Sociales_de_los_Trabajadores_del_Estado">Dependencias_20231!$AC$2</definedName>
    <definedName name="_52_Petróleos_Mexicanos">Dependencias_20231!$AD$2</definedName>
    <definedName name="_53_Comisión_Federal_de_Electricidad">Dependencias_20231!$AE$2</definedName>
    <definedName name="ramo">Dependencias_20231!$A$2:$A$31</definedName>
    <definedName name="seleccion">'I.Clasificación económica'!$B$1</definedName>
    <definedName name="selección">'I.Clasificación económica'!$B$1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4" l="1"/>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B15" i="6" l="1"/>
  <c r="B12" i="6"/>
  <c r="B9" i="6"/>
  <c r="H10" i="9"/>
  <c r="H9" i="9"/>
  <c r="H8" i="9"/>
  <c r="H7" i="9"/>
  <c r="H6" i="9"/>
  <c r="B8" i="6" l="1"/>
  <c r="B8" i="5" l="1"/>
  <c r="B9" i="1"/>
  <c r="H12" i="19" l="1"/>
  <c r="G10" i="19"/>
  <c r="G9" i="19"/>
  <c r="G8" i="19"/>
  <c r="G7" i="19"/>
  <c r="H11" i="9" l="1"/>
  <c r="I6" i="9" s="1"/>
  <c r="I7" i="9" l="1"/>
  <c r="I8" i="9"/>
  <c r="I9" i="9"/>
  <c r="I10" i="9"/>
  <c r="G15" i="7"/>
  <c r="G12" i="7"/>
  <c r="G9" i="7"/>
  <c r="K17" i="6"/>
  <c r="I17" i="6"/>
  <c r="I16" i="6"/>
  <c r="M17" i="6"/>
  <c r="L17" i="6"/>
  <c r="J17" i="6"/>
  <c r="M16" i="6"/>
  <c r="L16" i="6"/>
  <c r="K16" i="6"/>
  <c r="J16" i="6"/>
  <c r="M14" i="6"/>
  <c r="L14" i="6"/>
  <c r="K14" i="6"/>
  <c r="J14" i="6"/>
  <c r="I14" i="6"/>
  <c r="M13" i="6"/>
  <c r="L13" i="6"/>
  <c r="K13" i="6"/>
  <c r="J13" i="6"/>
  <c r="I13" i="6"/>
  <c r="M11" i="6"/>
  <c r="L11" i="6"/>
  <c r="K11" i="6"/>
  <c r="J11" i="6"/>
  <c r="I11" i="6"/>
  <c r="M10" i="6"/>
  <c r="L10" i="6"/>
  <c r="K10" i="6"/>
  <c r="J10" i="6"/>
  <c r="I10" i="6"/>
  <c r="G15" i="6"/>
  <c r="G12" i="6"/>
  <c r="G9" i="6"/>
  <c r="G8" i="5"/>
  <c r="G8" i="7" l="1"/>
  <c r="G8" i="6"/>
  <c r="H11" i="19"/>
  <c r="H10" i="19"/>
  <c r="H9" i="19"/>
  <c r="H8" i="19"/>
  <c r="H7" i="19"/>
  <c r="G12" i="19"/>
  <c r="G11" i="19"/>
  <c r="E12" i="19"/>
  <c r="E11" i="19"/>
  <c r="E10" i="19"/>
  <c r="E9" i="19"/>
  <c r="F9" i="19" s="1"/>
  <c r="E8" i="19"/>
  <c r="E7" i="19"/>
  <c r="F7" i="19" s="1"/>
  <c r="E6" i="19"/>
  <c r="F10" i="19" l="1"/>
  <c r="F11" i="19"/>
  <c r="I10" i="19"/>
  <c r="I9" i="19"/>
  <c r="F12" i="19"/>
  <c r="I12" i="19"/>
  <c r="I11" i="19"/>
  <c r="I6" i="19"/>
  <c r="I8" i="19"/>
  <c r="I7" i="19"/>
  <c r="F8" i="19"/>
  <c r="G14" i="1"/>
  <c r="G9" i="1"/>
  <c r="M9" i="8" l="1"/>
  <c r="M8" i="8"/>
  <c r="M7" i="8"/>
  <c r="M17" i="7"/>
  <c r="M10" i="7"/>
  <c r="M16" i="7"/>
  <c r="M11" i="7"/>
  <c r="M13" i="7"/>
  <c r="M14" i="7"/>
  <c r="M67" i="5"/>
  <c r="M61" i="5"/>
  <c r="M55" i="5"/>
  <c r="M49" i="5"/>
  <c r="M43" i="5"/>
  <c r="M37" i="5"/>
  <c r="M31" i="5"/>
  <c r="M25" i="5"/>
  <c r="M19" i="5"/>
  <c r="M13" i="5"/>
  <c r="M16" i="1"/>
  <c r="M68" i="5"/>
  <c r="M64" i="5"/>
  <c r="M58" i="5"/>
  <c r="M52" i="5"/>
  <c r="M46" i="5"/>
  <c r="M40" i="5"/>
  <c r="M34" i="5"/>
  <c r="M28" i="5"/>
  <c r="M22" i="5"/>
  <c r="M16" i="5"/>
  <c r="M10" i="5"/>
  <c r="M12" i="1"/>
  <c r="M65" i="5"/>
  <c r="M59" i="5"/>
  <c r="M53" i="5"/>
  <c r="M47" i="5"/>
  <c r="M41" i="5"/>
  <c r="M35" i="5"/>
  <c r="M56" i="5"/>
  <c r="M44" i="5"/>
  <c r="M27" i="5"/>
  <c r="M18" i="5"/>
  <c r="M9" i="5"/>
  <c r="M63" i="5"/>
  <c r="M51" i="5"/>
  <c r="M39" i="5"/>
  <c r="M32" i="5"/>
  <c r="M23" i="5"/>
  <c r="M14" i="5"/>
  <c r="M13" i="1"/>
  <c r="M66" i="5"/>
  <c r="M60" i="5"/>
  <c r="M48" i="5"/>
  <c r="M36" i="5"/>
  <c r="M30" i="5"/>
  <c r="M21" i="5"/>
  <c r="M57" i="5"/>
  <c r="M33" i="5"/>
  <c r="M11" i="5"/>
  <c r="M17" i="1"/>
  <c r="M42" i="5"/>
  <c r="M29" i="5"/>
  <c r="M20" i="5"/>
  <c r="M62" i="5"/>
  <c r="M38" i="5"/>
  <c r="M15" i="1"/>
  <c r="M50" i="5"/>
  <c r="M10" i="1"/>
  <c r="M15" i="5"/>
  <c r="M12" i="5"/>
  <c r="M11" i="1"/>
  <c r="M45" i="5"/>
  <c r="M24" i="5"/>
  <c r="M54" i="5"/>
  <c r="M17" i="5"/>
  <c r="M26" i="5"/>
  <c r="I11" i="7"/>
  <c r="I13" i="7"/>
  <c r="I10" i="7"/>
  <c r="I14" i="7"/>
  <c r="I16" i="7"/>
  <c r="I17" i="7"/>
  <c r="I63" i="5"/>
  <c r="I57" i="5"/>
  <c r="I51" i="5"/>
  <c r="I45" i="5"/>
  <c r="I39" i="5"/>
  <c r="I33" i="5"/>
  <c r="I27" i="5"/>
  <c r="I21" i="5"/>
  <c r="I15" i="5"/>
  <c r="I9" i="5"/>
  <c r="I11" i="1"/>
  <c r="I64" i="5"/>
  <c r="I66" i="5"/>
  <c r="I60" i="5"/>
  <c r="I54" i="5"/>
  <c r="I48" i="5"/>
  <c r="I42" i="5"/>
  <c r="I36" i="5"/>
  <c r="I30" i="5"/>
  <c r="I24" i="5"/>
  <c r="I18" i="5"/>
  <c r="I12" i="5"/>
  <c r="I15" i="1"/>
  <c r="I67" i="5"/>
  <c r="I61" i="5"/>
  <c r="I55" i="5"/>
  <c r="I49" i="5"/>
  <c r="I43" i="5"/>
  <c r="I37" i="5"/>
  <c r="I68" i="5"/>
  <c r="I52" i="5"/>
  <c r="I40" i="5"/>
  <c r="I26" i="5"/>
  <c r="I17" i="5"/>
  <c r="I17" i="1"/>
  <c r="I59" i="5"/>
  <c r="I47" i="5"/>
  <c r="I35" i="5"/>
  <c r="I31" i="5"/>
  <c r="I22" i="5"/>
  <c r="I13" i="5"/>
  <c r="I12" i="1"/>
  <c r="I56" i="5"/>
  <c r="I44" i="5"/>
  <c r="I29" i="5"/>
  <c r="I53" i="5"/>
  <c r="I23" i="5"/>
  <c r="I62" i="5"/>
  <c r="I38" i="5"/>
  <c r="I14" i="5"/>
  <c r="I11" i="5"/>
  <c r="I28" i="5"/>
  <c r="I46" i="5"/>
  <c r="I25" i="5"/>
  <c r="I19" i="5"/>
  <c r="I16" i="5"/>
  <c r="I10" i="1"/>
  <c r="I65" i="5"/>
  <c r="I50" i="5"/>
  <c r="I10" i="5"/>
  <c r="I34" i="5"/>
  <c r="I20" i="5"/>
  <c r="I41" i="5"/>
  <c r="I32" i="5"/>
  <c r="I13" i="1"/>
  <c r="I16" i="1"/>
  <c r="I58" i="5"/>
  <c r="H4" i="10"/>
  <c r="K14" i="7"/>
  <c r="K16" i="7"/>
  <c r="K13" i="7"/>
  <c r="K17" i="7"/>
  <c r="K10" i="7"/>
  <c r="K11" i="7"/>
  <c r="K65" i="5"/>
  <c r="K59" i="5"/>
  <c r="K53" i="5"/>
  <c r="K47" i="5"/>
  <c r="K41" i="5"/>
  <c r="K35" i="5"/>
  <c r="K29" i="5"/>
  <c r="K23" i="5"/>
  <c r="K17" i="5"/>
  <c r="K11" i="5"/>
  <c r="K13" i="1"/>
  <c r="K66" i="5"/>
  <c r="K68" i="5"/>
  <c r="K62" i="5"/>
  <c r="K56" i="5"/>
  <c r="K50" i="5"/>
  <c r="K44" i="5"/>
  <c r="K38" i="5"/>
  <c r="K32" i="5"/>
  <c r="K26" i="5"/>
  <c r="K20" i="5"/>
  <c r="K14" i="5"/>
  <c r="K17" i="1"/>
  <c r="K10" i="1"/>
  <c r="K63" i="5"/>
  <c r="K57" i="5"/>
  <c r="K51" i="5"/>
  <c r="K45" i="5"/>
  <c r="K39" i="5"/>
  <c r="K64" i="5"/>
  <c r="K54" i="5"/>
  <c r="K42" i="5"/>
  <c r="K31" i="5"/>
  <c r="K22" i="5"/>
  <c r="K13" i="5"/>
  <c r="K12" i="1"/>
  <c r="K67" i="5"/>
  <c r="K61" i="5"/>
  <c r="K49" i="5"/>
  <c r="K37" i="5"/>
  <c r="K27" i="5"/>
  <c r="K18" i="5"/>
  <c r="K9" i="5"/>
  <c r="K58" i="5"/>
  <c r="K46" i="5"/>
  <c r="K34" i="5"/>
  <c r="K25" i="5"/>
  <c r="K43" i="5"/>
  <c r="K15" i="1"/>
  <c r="K11" i="1"/>
  <c r="K52" i="5"/>
  <c r="K33" i="5"/>
  <c r="K19" i="5"/>
  <c r="K16" i="5"/>
  <c r="K40" i="5"/>
  <c r="K12" i="5"/>
  <c r="K60" i="5"/>
  <c r="K36" i="5"/>
  <c r="K21" i="5"/>
  <c r="K10" i="5"/>
  <c r="K16" i="1"/>
  <c r="K24" i="5"/>
  <c r="K15" i="5"/>
  <c r="K55" i="5"/>
  <c r="K28" i="5"/>
  <c r="K48" i="5"/>
  <c r="K30" i="5"/>
  <c r="J13" i="7"/>
  <c r="J14" i="7"/>
  <c r="J11" i="7"/>
  <c r="J16" i="7"/>
  <c r="J17" i="7"/>
  <c r="J10" i="7"/>
  <c r="J64" i="5"/>
  <c r="J58" i="5"/>
  <c r="J52" i="5"/>
  <c r="J46" i="5"/>
  <c r="J40" i="5"/>
  <c r="J34" i="5"/>
  <c r="J28" i="5"/>
  <c r="J22" i="5"/>
  <c r="J16" i="5"/>
  <c r="J10" i="5"/>
  <c r="J12" i="1"/>
  <c r="J65" i="5"/>
  <c r="J67" i="5"/>
  <c r="J61" i="5"/>
  <c r="J55" i="5"/>
  <c r="J49" i="5"/>
  <c r="J43" i="5"/>
  <c r="J37" i="5"/>
  <c r="J31" i="5"/>
  <c r="J25" i="5"/>
  <c r="J19" i="5"/>
  <c r="J13" i="5"/>
  <c r="J16" i="1"/>
  <c r="J68" i="5"/>
  <c r="J62" i="5"/>
  <c r="J56" i="5"/>
  <c r="J50" i="5"/>
  <c r="J44" i="5"/>
  <c r="J38" i="5"/>
  <c r="J59" i="5"/>
  <c r="J47" i="5"/>
  <c r="J35" i="5"/>
  <c r="J33" i="5"/>
  <c r="J24" i="5"/>
  <c r="J15" i="5"/>
  <c r="J15" i="1"/>
  <c r="J54" i="5"/>
  <c r="J42" i="5"/>
  <c r="J29" i="5"/>
  <c r="J20" i="5"/>
  <c r="J11" i="5"/>
  <c r="J10" i="1"/>
  <c r="J63" i="5"/>
  <c r="J51" i="5"/>
  <c r="J39" i="5"/>
  <c r="J27" i="5"/>
  <c r="J48" i="5"/>
  <c r="J30" i="5"/>
  <c r="J17" i="5"/>
  <c r="J14" i="5"/>
  <c r="J57" i="5"/>
  <c r="J26" i="5"/>
  <c r="J11" i="1"/>
  <c r="J23" i="5"/>
  <c r="J66" i="5"/>
  <c r="J41" i="5"/>
  <c r="J32" i="5"/>
  <c r="J17" i="1"/>
  <c r="J13" i="1"/>
  <c r="J21" i="5"/>
  <c r="J45" i="5"/>
  <c r="J53" i="5"/>
  <c r="J60" i="5"/>
  <c r="J36" i="5"/>
  <c r="J18" i="5"/>
  <c r="J12" i="5"/>
  <c r="J9" i="5"/>
  <c r="L16" i="7"/>
  <c r="L17" i="7"/>
  <c r="L14" i="7"/>
  <c r="L10" i="7"/>
  <c r="L11" i="7"/>
  <c r="L13" i="7"/>
  <c r="L66" i="5"/>
  <c r="L60" i="5"/>
  <c r="L54" i="5"/>
  <c r="L48" i="5"/>
  <c r="L42" i="5"/>
  <c r="L36" i="5"/>
  <c r="L30" i="5"/>
  <c r="L24" i="5"/>
  <c r="L18" i="5"/>
  <c r="L12" i="5"/>
  <c r="L15" i="1"/>
  <c r="L67" i="5"/>
  <c r="L63" i="5"/>
  <c r="L57" i="5"/>
  <c r="L51" i="5"/>
  <c r="L45" i="5"/>
  <c r="L39" i="5"/>
  <c r="L33" i="5"/>
  <c r="L27" i="5"/>
  <c r="L21" i="5"/>
  <c r="L15" i="5"/>
  <c r="L9" i="5"/>
  <c r="L11" i="1"/>
  <c r="L64" i="5"/>
  <c r="L58" i="5"/>
  <c r="L52" i="5"/>
  <c r="L46" i="5"/>
  <c r="L40" i="5"/>
  <c r="L34" i="5"/>
  <c r="L61" i="5"/>
  <c r="L49" i="5"/>
  <c r="L37" i="5"/>
  <c r="L29" i="5"/>
  <c r="L20" i="5"/>
  <c r="L11" i="5"/>
  <c r="L10" i="1"/>
  <c r="L56" i="5"/>
  <c r="L44" i="5"/>
  <c r="L25" i="5"/>
  <c r="L16" i="5"/>
  <c r="L16" i="1"/>
  <c r="L53" i="5"/>
  <c r="L41" i="5"/>
  <c r="L32" i="5"/>
  <c r="L23" i="5"/>
  <c r="L62" i="5"/>
  <c r="L38" i="5"/>
  <c r="L26" i="5"/>
  <c r="L19" i="5"/>
  <c r="L68" i="5"/>
  <c r="L47" i="5"/>
  <c r="L22" i="5"/>
  <c r="L17" i="1"/>
  <c r="L13" i="1"/>
  <c r="L59" i="5"/>
  <c r="L12" i="1"/>
  <c r="L14" i="5"/>
  <c r="L55" i="5"/>
  <c r="L28" i="5"/>
  <c r="L13" i="5"/>
  <c r="L10" i="5"/>
  <c r="L35" i="5"/>
  <c r="L65" i="5"/>
  <c r="L50" i="5"/>
  <c r="L31" i="5"/>
  <c r="L43" i="5"/>
  <c r="L17" i="5"/>
  <c r="G8" i="1"/>
  <c r="I9" i="1"/>
  <c r="H7" i="18"/>
  <c r="G7" i="18"/>
  <c r="F7" i="18"/>
  <c r="E7" i="18"/>
  <c r="D7" i="18"/>
  <c r="D6" i="18"/>
  <c r="D5" i="18"/>
  <c r="D4" i="18"/>
  <c r="D3" i="18"/>
  <c r="D2" i="18"/>
  <c r="D7" i="10" l="1"/>
  <c r="D11" i="10"/>
  <c r="D15" i="10"/>
  <c r="I7" i="18"/>
  <c r="J7" i="18" s="1"/>
  <c r="I12" i="17"/>
  <c r="H12" i="17"/>
  <c r="G12" i="17"/>
  <c r="I11" i="17"/>
  <c r="H11" i="17"/>
  <c r="G11" i="17"/>
  <c r="I10" i="17"/>
  <c r="H10" i="17"/>
  <c r="G10" i="17"/>
  <c r="I9" i="17"/>
  <c r="H9" i="17"/>
  <c r="G9" i="17"/>
  <c r="I8" i="17"/>
  <c r="H8" i="17"/>
  <c r="G8" i="17"/>
  <c r="I7" i="17"/>
  <c r="H7" i="17"/>
  <c r="G7" i="17"/>
  <c r="I5" i="17"/>
  <c r="H5" i="17"/>
  <c r="G5" i="17"/>
  <c r="I4" i="17"/>
  <c r="H4" i="17"/>
  <c r="G4" i="17"/>
  <c r="I2" i="17"/>
  <c r="H2" i="17"/>
  <c r="G2" i="17"/>
  <c r="H7" i="16"/>
  <c r="G7" i="16"/>
  <c r="F7" i="16"/>
  <c r="E7" i="16"/>
  <c r="D7" i="16"/>
  <c r="D6" i="16"/>
  <c r="D5" i="16"/>
  <c r="D4" i="16"/>
  <c r="D3" i="16"/>
  <c r="D2" i="16"/>
  <c r="K8" i="15"/>
  <c r="J8" i="15"/>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L8" i="15" l="1"/>
  <c r="J8" i="17"/>
  <c r="J12" i="17"/>
  <c r="J2" i="17"/>
  <c r="L7" i="15"/>
  <c r="L4" i="15"/>
  <c r="J5" i="17"/>
  <c r="L6" i="15"/>
  <c r="L3" i="15"/>
  <c r="L2" i="15"/>
  <c r="L5" i="15"/>
  <c r="J11" i="17"/>
  <c r="J9" i="17"/>
  <c r="J10" i="17"/>
  <c r="J4" i="17"/>
  <c r="J7" i="17"/>
  <c r="I7" i="16"/>
  <c r="J7" i="16" s="1"/>
  <c r="D33" i="10"/>
  <c r="H9" i="14" s="1"/>
  <c r="D23" i="10"/>
  <c r="H6" i="14" s="1"/>
  <c r="D26" i="10"/>
  <c r="H7" i="14" s="1"/>
  <c r="G9" i="14"/>
  <c r="F9" i="14"/>
  <c r="G8" i="14"/>
  <c r="F8" i="14"/>
  <c r="I8" i="14" s="1"/>
  <c r="G7" i="14"/>
  <c r="F7" i="14"/>
  <c r="G6" i="14"/>
  <c r="F6" i="14"/>
  <c r="I6" i="14" s="1"/>
  <c r="G5" i="14"/>
  <c r="F5" i="14"/>
  <c r="I5" i="14" s="1"/>
  <c r="G4" i="14"/>
  <c r="F4" i="14"/>
  <c r="G3" i="14"/>
  <c r="F3" i="14"/>
  <c r="I3" i="14" s="1"/>
  <c r="F2" i="14"/>
  <c r="G2" i="14"/>
  <c r="I4" i="14" l="1"/>
  <c r="I2" i="14"/>
  <c r="I7" i="14"/>
  <c r="J7" i="14" s="1"/>
  <c r="I9" i="14"/>
  <c r="J9" i="14" s="1"/>
  <c r="J6" i="14"/>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I358"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D29" i="10" l="1"/>
  <c r="H8" i="14" s="1"/>
  <c r="J8" i="14" s="1"/>
  <c r="E6" i="8" l="1"/>
  <c r="B6" i="8"/>
  <c r="I6" i="8"/>
  <c r="F9" i="17" s="1"/>
  <c r="K9" i="17" s="1"/>
  <c r="H6" i="8"/>
  <c r="F8" i="17" s="1"/>
  <c r="K8" i="17" s="1"/>
  <c r="L6" i="8"/>
  <c r="F12" i="17" s="1"/>
  <c r="K12" i="17" s="1"/>
  <c r="K6" i="8"/>
  <c r="F11" i="17" s="1"/>
  <c r="K11" i="17" s="1"/>
  <c r="J6" i="8"/>
  <c r="F10" i="17" s="1"/>
  <c r="K10" i="17" s="1"/>
  <c r="G6" i="8"/>
  <c r="F7" i="17" s="1"/>
  <c r="K7" i="17" s="1"/>
  <c r="D6" i="8"/>
  <c r="F4" i="17" s="1"/>
  <c r="K4" i="17" s="1"/>
  <c r="M6" i="8" l="1"/>
  <c r="C9" i="8"/>
  <c r="C8" i="8"/>
  <c r="C7" i="8"/>
  <c r="F9" i="8"/>
  <c r="I6" i="17" s="1"/>
  <c r="F5" i="17"/>
  <c r="K5" i="17" s="1"/>
  <c r="F2" i="17"/>
  <c r="K2" i="17" s="1"/>
  <c r="F7" i="8"/>
  <c r="G6" i="17" s="1"/>
  <c r="F8" i="8"/>
  <c r="H6" i="17" s="1"/>
  <c r="J6" i="17" l="1"/>
  <c r="N7" i="8"/>
  <c r="N8" i="8"/>
  <c r="N9" i="8"/>
  <c r="H3" i="17"/>
  <c r="G3" i="17"/>
  <c r="I3" i="17"/>
  <c r="C6" i="8"/>
  <c r="F6" i="8"/>
  <c r="F6" i="17" s="1"/>
  <c r="K6" i="17" l="1"/>
  <c r="N6" i="8"/>
  <c r="F3" i="17"/>
  <c r="J3" i="17"/>
  <c r="F15" i="7"/>
  <c r="M15" i="7" s="1"/>
  <c r="E15" i="7"/>
  <c r="L15" i="7" s="1"/>
  <c r="D15" i="7"/>
  <c r="K15" i="7" s="1"/>
  <c r="C15" i="7"/>
  <c r="J15" i="7" s="1"/>
  <c r="B15" i="7"/>
  <c r="I15" i="7" s="1"/>
  <c r="F12" i="7"/>
  <c r="M12" i="7" s="1"/>
  <c r="E12" i="7"/>
  <c r="L12" i="7" s="1"/>
  <c r="D12" i="7"/>
  <c r="K12" i="7" s="1"/>
  <c r="C12" i="7"/>
  <c r="J12" i="7" s="1"/>
  <c r="B12" i="7"/>
  <c r="I12" i="7" s="1"/>
  <c r="F9" i="7"/>
  <c r="E9" i="7"/>
  <c r="D9" i="7"/>
  <c r="C9" i="7"/>
  <c r="B9" i="7"/>
  <c r="F8" i="5"/>
  <c r="M8" i="5" s="1"/>
  <c r="F15" i="6"/>
  <c r="H6" i="18" s="1"/>
  <c r="E15" i="6"/>
  <c r="H5" i="18" s="1"/>
  <c r="D15" i="6"/>
  <c r="H4" i="18" s="1"/>
  <c r="C15" i="6"/>
  <c r="H3" i="18" s="1"/>
  <c r="F12" i="6"/>
  <c r="G6" i="18" s="1"/>
  <c r="E12" i="6"/>
  <c r="G5" i="18" s="1"/>
  <c r="D12" i="6"/>
  <c r="G4" i="18" s="1"/>
  <c r="C12" i="6"/>
  <c r="G3" i="18" s="1"/>
  <c r="C9" i="6"/>
  <c r="F9" i="6"/>
  <c r="E9" i="6"/>
  <c r="D9" i="6"/>
  <c r="E8" i="5"/>
  <c r="L8" i="5" s="1"/>
  <c r="D8" i="5"/>
  <c r="K8" i="5" s="1"/>
  <c r="C8" i="5"/>
  <c r="J8" i="5" s="1"/>
  <c r="I8" i="5"/>
  <c r="I9" i="7" l="1"/>
  <c r="B8" i="7"/>
  <c r="K9" i="7"/>
  <c r="D8" i="7"/>
  <c r="L9" i="7"/>
  <c r="E8" i="7"/>
  <c r="L8" i="7" s="1"/>
  <c r="J9" i="7"/>
  <c r="C8" i="7"/>
  <c r="J8" i="7" s="1"/>
  <c r="M9" i="7"/>
  <c r="F8" i="7"/>
  <c r="M8" i="7" s="1"/>
  <c r="D8" i="6"/>
  <c r="E4" i="18" s="1"/>
  <c r="F5" i="18"/>
  <c r="I5" i="18" s="1"/>
  <c r="E8" i="6"/>
  <c r="F6" i="18"/>
  <c r="F8" i="6"/>
  <c r="F3" i="18"/>
  <c r="I3" i="18" s="1"/>
  <c r="C8" i="6"/>
  <c r="E3" i="18" s="1"/>
  <c r="K3" i="17"/>
  <c r="H2" i="16"/>
  <c r="H3" i="16"/>
  <c r="H4" i="16"/>
  <c r="H5" i="16"/>
  <c r="H6" i="16"/>
  <c r="G2" i="16"/>
  <c r="G3" i="16"/>
  <c r="G4" i="16"/>
  <c r="G5" i="16"/>
  <c r="G6" i="16"/>
  <c r="F6" i="16"/>
  <c r="F3" i="16"/>
  <c r="F5" i="16"/>
  <c r="F2" i="16"/>
  <c r="F4" i="16"/>
  <c r="J15" i="6"/>
  <c r="I15" i="6"/>
  <c r="K15" i="6"/>
  <c r="M15" i="6"/>
  <c r="L15" i="6"/>
  <c r="H2" i="18"/>
  <c r="I6" i="18"/>
  <c r="L12" i="6"/>
  <c r="I12" i="6"/>
  <c r="K12" i="6"/>
  <c r="M12" i="6"/>
  <c r="J12" i="6"/>
  <c r="G2" i="18"/>
  <c r="F4" i="18"/>
  <c r="I4" i="18" s="1"/>
  <c r="M9" i="6"/>
  <c r="L9" i="6"/>
  <c r="J9" i="6"/>
  <c r="K9" i="6"/>
  <c r="I9" i="6"/>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K8" i="7"/>
  <c r="I8" i="7"/>
  <c r="E5" i="18"/>
  <c r="E6" i="18"/>
  <c r="J6" i="18" l="1"/>
  <c r="J3" i="18"/>
  <c r="I6" i="16"/>
  <c r="I2" i="18"/>
  <c r="I4" i="16"/>
  <c r="I2" i="16"/>
  <c r="I3" i="16"/>
  <c r="J5" i="18"/>
  <c r="I5" i="16"/>
  <c r="E2" i="16"/>
  <c r="E4" i="16"/>
  <c r="E6" i="16"/>
  <c r="J6" i="16" s="1"/>
  <c r="E3" i="16"/>
  <c r="E5" i="16"/>
  <c r="K8" i="6"/>
  <c r="I8" i="6"/>
  <c r="J8" i="6"/>
  <c r="L8" i="6"/>
  <c r="M8" i="6"/>
  <c r="E2" i="18"/>
  <c r="J4" i="18"/>
  <c r="C9" i="1"/>
  <c r="J9" i="1" s="1"/>
  <c r="B14" i="1"/>
  <c r="F14" i="1"/>
  <c r="M14" i="1" s="1"/>
  <c r="E14" i="1"/>
  <c r="L14" i="1" s="1"/>
  <c r="D14" i="1"/>
  <c r="K14" i="1" s="1"/>
  <c r="C14" i="1"/>
  <c r="J14" i="1" s="1"/>
  <c r="F9" i="1"/>
  <c r="M9" i="1" s="1"/>
  <c r="E9" i="1"/>
  <c r="L9" i="1" s="1"/>
  <c r="D9" i="1"/>
  <c r="K9" i="1" s="1"/>
  <c r="J4" i="16" l="1"/>
  <c r="J3" i="16"/>
  <c r="B8" i="1"/>
  <c r="I8" i="1" s="1"/>
  <c r="I14" i="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S2" i="12"/>
  <c r="P2" i="12"/>
  <c r="E5" i="12"/>
  <c r="P6" i="12"/>
  <c r="S4" i="12"/>
  <c r="P4" i="12"/>
  <c r="T6" i="12" l="1"/>
  <c r="T5" i="12"/>
  <c r="T4" i="12"/>
  <c r="T2" i="12"/>
  <c r="T3" i="12"/>
  <c r="H2" i="14"/>
  <c r="H4" i="14" l="1"/>
  <c r="J4" i="14" s="1"/>
  <c r="H3" i="14"/>
  <c r="J3" i="14" s="1"/>
  <c r="D19" i="10"/>
  <c r="H5" i="14" s="1"/>
  <c r="J5" i="14" s="1"/>
  <c r="J2" i="14"/>
</calcChain>
</file>

<file path=xl/sharedStrings.xml><?xml version="1.0" encoding="utf-8"?>
<sst xmlns="http://schemas.openxmlformats.org/spreadsheetml/2006/main" count="790" uniqueCount="605">
  <si>
    <t>Concepto</t>
  </si>
  <si>
    <t>Total</t>
  </si>
  <si>
    <t>Gasto corriente</t>
  </si>
  <si>
    <t>Servicios personales</t>
  </si>
  <si>
    <t>Gastos de operación</t>
  </si>
  <si>
    <t>Subsidios</t>
  </si>
  <si>
    <t>Otros gastos corrientes</t>
  </si>
  <si>
    <t>Gasto de inversión</t>
  </si>
  <si>
    <t>Inversión física</t>
  </si>
  <si>
    <t>Otros gastos de inversión</t>
  </si>
  <si>
    <t>2019</t>
  </si>
  <si>
    <t>2020</t>
  </si>
  <si>
    <t>2021</t>
  </si>
  <si>
    <t>2022</t>
  </si>
  <si>
    <t>2023</t>
  </si>
  <si>
    <t>2024</t>
  </si>
  <si>
    <t>2023 vs 2021</t>
  </si>
  <si>
    <t>2023 vs 2022</t>
  </si>
  <si>
    <t>2023 vs 2019</t>
  </si>
  <si>
    <t>2023 vs 2020</t>
  </si>
  <si>
    <t>2023 vs 2018</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</si>
  <si>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</si>
  <si>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rPr>
        <b/>
        <sz val="8"/>
        <color rgb="FF000000"/>
        <rFont val="Montserrat"/>
      </rPr>
      <t>Notas</t>
    </r>
    <r>
      <rPr>
        <sz val="8"/>
        <color rgb="FF000000"/>
        <rFont val="Montserrat"/>
      </rPr>
      <t>:</t>
    </r>
  </si>
  <si>
    <r>
      <t>Variación porcentual real del último año reportado respecto de los años anteriores</t>
    </r>
    <r>
      <rPr>
        <b/>
        <vertAlign val="superscript"/>
        <sz val="10"/>
        <color theme="0"/>
        <rFont val="Montserrat"/>
      </rPr>
      <t>2/</t>
    </r>
  </si>
  <si>
    <r>
      <t>Administración vigente</t>
    </r>
    <r>
      <rPr>
        <b/>
        <vertAlign val="superscript"/>
        <sz val="10"/>
        <color theme="0"/>
        <rFont val="Montserrat"/>
      </rPr>
      <t>3/</t>
    </r>
  </si>
  <si>
    <r>
      <t>vs años anteriores de la administración vigente</t>
    </r>
    <r>
      <rPr>
        <b/>
        <vertAlign val="superscript"/>
        <sz val="10"/>
        <color theme="0"/>
        <rFont val="Montserrat"/>
      </rPr>
      <t>3/</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</si>
  <si>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</si>
  <si>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t>2018</t>
    </r>
    <r>
      <rPr>
        <b/>
        <vertAlign val="superscript"/>
        <sz val="10"/>
        <color theme="0"/>
        <rFont val="Montserrat"/>
      </rPr>
      <t>4/</t>
    </r>
  </si>
  <si>
    <r>
      <rPr>
        <vertAlign val="superscript"/>
        <sz val="8"/>
        <color rgb="FF000000"/>
        <rFont val="Montserrat"/>
      </rPr>
      <t>4/</t>
    </r>
    <r>
      <rPr>
        <sz val="8"/>
        <color rgb="FF000000"/>
        <rFont val="Montserrat"/>
      </rPr>
      <t xml:space="preserve"> Último año administración previa.</t>
    </r>
  </si>
  <si>
    <t>Año</t>
  </si>
  <si>
    <t>Nominal
Millones de pesos a precios corrientes</t>
  </si>
  <si>
    <t>Índice de precios implícitos</t>
  </si>
  <si>
    <t>Deflactor</t>
  </si>
  <si>
    <t>Tasas de crecimiento</t>
  </si>
  <si>
    <t>Nominal</t>
  </si>
  <si>
    <t>Real</t>
  </si>
  <si>
    <t>Oficina de la Presidencia de la República</t>
  </si>
  <si>
    <t>Centro de Producción de Programas Informativos y Especiales</t>
  </si>
  <si>
    <t>Comisión Nacional de Búsqueda de Personas</t>
  </si>
  <si>
    <t>Comisión Nacional para Prevenir y Erradicar la Violencia Contra las Mujeres</t>
  </si>
  <si>
    <t>Consejo Nacional para Prevenir la Discriminación</t>
  </si>
  <si>
    <t>Coordinación General de la Comisión Mexicana de Ayuda a Refugiados</t>
  </si>
  <si>
    <t>Coordinación para la Atención Integral de la Migración en la Frontera Sur</t>
  </si>
  <si>
    <t>Instituto Nacional de Migración</t>
  </si>
  <si>
    <t>Instituto Nacional para el Federalismo y el Desarrollo Municipal</t>
  </si>
  <si>
    <t>Secretaría de Gobernación</t>
  </si>
  <si>
    <t>Secretaría Ejecutiva del Sistema Nacional de Protección Integral de Niñas, Niños y Adolescentes</t>
  </si>
  <si>
    <t>Secretaría General del Consejo Nacional de Población</t>
  </si>
  <si>
    <t>Tribunal Federal de Conciliación y Arbitraje</t>
  </si>
  <si>
    <t>Talleres Gráficos de México</t>
  </si>
  <si>
    <t>Agencia Mexicana de Cooperación Internacional para el Desarrollo</t>
  </si>
  <si>
    <t>Instituto de los Mexicanos en el Exterior</t>
  </si>
  <si>
    <t>Instituto Matías Romero</t>
  </si>
  <si>
    <t>Secretaría de Relaciones Exteriores</t>
  </si>
  <si>
    <t>Agencia Nacional de Aduanas de México</t>
  </si>
  <si>
    <t>AGROASEMEX, S.A.</t>
  </si>
  <si>
    <t>Banco del Bienestar, S.N.C., I.B.D.</t>
  </si>
  <si>
    <t>Banco Nacional de Comercio Exterior, S.N.C.</t>
  </si>
  <si>
    <t>Banco Nacional de Obras y Servicios Públicos, S.N.C.</t>
  </si>
  <si>
    <t>Banco Nacional del Ejército, Fuerza Aérea y Armada, S.N.C.</t>
  </si>
  <si>
    <t>Casa de Moneda de México</t>
  </si>
  <si>
    <t>Comisión Nacional Bancaria y de Valores</t>
  </si>
  <si>
    <t>Comisión Nacional de Seguros y Fianzas</t>
  </si>
  <si>
    <t>Comisión Nacional del Sistema de Ahorro para el Retiro</t>
  </si>
  <si>
    <t>Comisión Nacional para la Protección y Defensa de los Usuarios de Servicios Financieros</t>
  </si>
  <si>
    <t>Instituto de Administración y Avalúos de Bienes Nacionales</t>
  </si>
  <si>
    <t>Instituto para Devolver al Pueblo lo Robado</t>
  </si>
  <si>
    <t>Instituto para el Desarrollo Técnico de las Haciendas Públicas</t>
  </si>
  <si>
    <t>Instituto para la Protección al Ahorro Bancario</t>
  </si>
  <si>
    <t>Lotería Nacional</t>
  </si>
  <si>
    <t>Nacional Financiera, S.N.C.</t>
  </si>
  <si>
    <t>Secretaría de Hacienda y Crédito Público</t>
  </si>
  <si>
    <t>Seguros de Crédito a la Vivienda SHF, S.A. de C.V.</t>
  </si>
  <si>
    <t>Servicio de Administración Tributaria</t>
  </si>
  <si>
    <t>Sociedad Hipotecaria Federal, S.N.C.</t>
  </si>
  <si>
    <t>Financiera Nacional de Desarrollo Agropecuario, Rural, Forestal y Pesquero</t>
  </si>
  <si>
    <t>Colegio de Postgraduados</t>
  </si>
  <si>
    <t>Colegio Superior Agropecuario del Estado de Guerrero</t>
  </si>
  <si>
    <t>Comisión Nacional de Acuacultura y Pesca</t>
  </si>
  <si>
    <t>Comisión Nacional de las Zonas Áridas</t>
  </si>
  <si>
    <t>Comité Nacional para el Desarrollo Sustentable de la Caña de Azúcar</t>
  </si>
  <si>
    <t>Diconsa, S.A. de C.V.</t>
  </si>
  <si>
    <t>Fideicomiso de Riesgo Compartido</t>
  </si>
  <si>
    <t>Instituto Nacional de Investigaciones Forestales, Agrícolas y Pecuarias</t>
  </si>
  <si>
    <t>Instituto Nacional de Pesca y Acuacultura</t>
  </si>
  <si>
    <t>Instituto Nacional para el Desarrollo de Capacidades del Sector Rural, A.C.</t>
  </si>
  <si>
    <t>Liconsa, S.A. de C.V.</t>
  </si>
  <si>
    <t>Secretaría de Agricultura y Desarrollo Rural</t>
  </si>
  <si>
    <t>Seguridad Alimentaria Mexicana</t>
  </si>
  <si>
    <t>Servicio de Información Agroalimentaria y Pesquera</t>
  </si>
  <si>
    <t>Servicio Nacional de Inspección y Certificación de Semillas</t>
  </si>
  <si>
    <t>Servicio Nacional de Sanidad, Inocuidad y Calidad Agroalimentaria</t>
  </si>
  <si>
    <t>Universidad Autónoma Chapingo</t>
  </si>
  <si>
    <t>Productora Nacional de Biológicos Veterinarios</t>
  </si>
  <si>
    <t>Aeropuerto Internacional de la Ciudad de México, S.A. de C.V.</t>
  </si>
  <si>
    <t>Agencia Espacial Mexicana</t>
  </si>
  <si>
    <t>Agencia Federal de Aviación Civil</t>
  </si>
  <si>
    <t>Agencia Reguladora del Transporte Ferroviario</t>
  </si>
  <si>
    <t>Grupo Aeroportuario de la Ciudad de México, S.A. de C.V.</t>
  </si>
  <si>
    <t>Grupo Aeroportuario Turístico Mexicano, S.A. de C.V.</t>
  </si>
  <si>
    <t>Servicios Aeroportuarios de la Ciudad de México, S.A. de C.V.</t>
  </si>
  <si>
    <t>Instituto Mexicano del Transporte</t>
  </si>
  <si>
    <t>Organismo Promotor de Inversiones en Telecomunicaciones</t>
  </si>
  <si>
    <t>Secretaría de Infraestructura, Comunicaciones y Transportes</t>
  </si>
  <si>
    <t>Servicio Postal Mexicano</t>
  </si>
  <si>
    <t>Servicios a la Navegación en el Espacio Aéreo Mexicano</t>
  </si>
  <si>
    <t>Financiera para el Bienestar (Telecomunicaciones de México)</t>
  </si>
  <si>
    <t>Aeropuertos y Servicios Auxiliares</t>
  </si>
  <si>
    <t>Caminos y Puentes Federales de Ingresos y Servicios Conexos</t>
  </si>
  <si>
    <t>Ferrocarriles Nacionales de México</t>
  </si>
  <si>
    <t>Centro Nacional de Metrología</t>
  </si>
  <si>
    <t>Comisión Nacional de Mejora Regulatoria</t>
  </si>
  <si>
    <t>Procuraduría Federal del Consumidor</t>
  </si>
  <si>
    <t>Secretaría de Economía</t>
  </si>
  <si>
    <t>Servicio Geológico Mexicano</t>
  </si>
  <si>
    <t>Instituto Mexicano de la Propiedad Industrial</t>
  </si>
  <si>
    <t>Exportadora de Sal, S.A. de C.V.</t>
  </si>
  <si>
    <t>Fideicomiso de Fomento Minero</t>
  </si>
  <si>
    <t>ProMéxico</t>
  </si>
  <si>
    <t>Centro de Enseñanza Técnica Industrial</t>
  </si>
  <si>
    <t>Centro de Investigación y de Estudios Avanzados del Instituto Politécnico Nacional</t>
  </si>
  <si>
    <t>Colegio de Bachilleres</t>
  </si>
  <si>
    <t>Colegio Nacional de Educación Profesional Técnica</t>
  </si>
  <si>
    <t>Comisión de Apelación y Arbitraje del Deporte</t>
  </si>
  <si>
    <t>Comisión de Operación y Fomento de Actividades Académicas del Instituto Politécnico Nacional</t>
  </si>
  <si>
    <t>Comisión Nacional de Cultura Física y Deporte</t>
  </si>
  <si>
    <t>Comisión Nacional de Libros de Texto Gratuitos</t>
  </si>
  <si>
    <t>Consejo Nacional de Fomento Educativo</t>
  </si>
  <si>
    <t>Coordinación General @prende.mx</t>
  </si>
  <si>
    <t>Coordinación Nacional de Becas para el Bienestar Benito Juárez</t>
  </si>
  <si>
    <t>El Colegio de México, A.C.</t>
  </si>
  <si>
    <t>Fideicomiso de los Sistemas Normalizado de Competencia Laboral y de Certificación de Competencia Laboral</t>
  </si>
  <si>
    <t>Fondo de Cultura Económica</t>
  </si>
  <si>
    <t>Instituto Nacional de la Infraestructura Física Educativa</t>
  </si>
  <si>
    <t>Instituto Nacional para la Educación de los Adultos</t>
  </si>
  <si>
    <t>Instituto Politécnico Nacional</t>
  </si>
  <si>
    <t>Organismo Coordinador de las Universidades para el Bienestar Benito Juárez García</t>
  </si>
  <si>
    <t>Patronato de Obras e Instalaciones del Instituto Politécnico Nacional</t>
  </si>
  <si>
    <t>Secretaría de Educación Pública</t>
  </si>
  <si>
    <t>Tecnológico Nacional de México</t>
  </si>
  <si>
    <t>Unidad del Sistema para la Carrera de las Maestras y los Maestros</t>
  </si>
  <si>
    <t>Universidad Abierta y a Distancia de México</t>
  </si>
  <si>
    <t>Universidad Autónoma Agraria Antonio Narro</t>
  </si>
  <si>
    <t>Universidad Autónoma Metropolitana</t>
  </si>
  <si>
    <t>Universidad Nacional Autónoma de México</t>
  </si>
  <si>
    <t>Universidad Pedagógica Nacional</t>
  </si>
  <si>
    <t>XE-IPN Canal 11</t>
  </si>
  <si>
    <t>Impresora y Encuadernadora Progreso, S.A. de C.V.</t>
  </si>
  <si>
    <t>Administración del Patrimonio de la Beneficencia Pública</t>
  </si>
  <si>
    <t>Centro Nacional de Equidad de Género y Salud Reproductiva</t>
  </si>
  <si>
    <t>Centro Nacional de Excelencia Tecnológica en Salud</t>
  </si>
  <si>
    <t>Centro Nacional de la Transfusión Sanguínea</t>
  </si>
  <si>
    <t>Centro Nacional de Programas Preventivos y Control de Enfermedades</t>
  </si>
  <si>
    <t>Centro Nacional de Trasplantes</t>
  </si>
  <si>
    <t>Centro Nacional para la Prevención y el Control del VIH/SIDA</t>
  </si>
  <si>
    <t>Centro Nacional para la Salud de la Infancia y la Adolescencia</t>
  </si>
  <si>
    <t>Centros de Integración Juvenil, A.C.</t>
  </si>
  <si>
    <t>Comisión Federal para la Protección contra Riesgos Sanitarios</t>
  </si>
  <si>
    <t>Comisión Nacional contra las Adicciones</t>
  </si>
  <si>
    <t>Comisión Nacional de Arbitraje Médico</t>
  </si>
  <si>
    <t>Comisión Nacional de Bioética</t>
  </si>
  <si>
    <t>Hospital General "Dr. Manuel Gea González"</t>
  </si>
  <si>
    <t>Hospital General de México "Dr. Eduardo Liceaga"</t>
  </si>
  <si>
    <t>Hospital Infantil de México Federico Gómez</t>
  </si>
  <si>
    <t>Hospital Juárez de México</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</si>
  <si>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</si>
  <si>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</si>
  <si>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</si>
  <si>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</si>
  <si>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Geriatría</t>
  </si>
  <si>
    <t>Instituto Nacional de Medicina Genómica</t>
  </si>
  <si>
    <t>Instituto Nacional de Neurología y Neurocirugía Manuel Velasco Suárez</t>
  </si>
  <si>
    <t>Instituto Nacional de Pediatría</t>
  </si>
  <si>
    <t>Instituto Nacional de Perinatología Isidro Espinosa de los Reyes</t>
  </si>
  <si>
    <t>Instituto Nacional de Psiquiatría Ramón de la Fuente Muñiz</t>
  </si>
  <si>
    <t>Instituto Nacional de Rehabilitación Luis Guillermo Ibarra Ibarra</t>
  </si>
  <si>
    <t>Instituto Nacional de Salud Pública</t>
  </si>
  <si>
    <t>Secretaría de Salud</t>
  </si>
  <si>
    <t>Servicios de Atención Psiquiátrica</t>
  </si>
  <si>
    <t>Sistema Nacional para el Desarrollo Integral de la Familia</t>
  </si>
  <si>
    <t>Laboratorios de Biológicos y Reactivos de México, S.A. de C.V.</t>
  </si>
  <si>
    <t>Administración del Sistema Portuario Nacional Puerto Chiapas, S.A. de C.V.</t>
  </si>
  <si>
    <t>Fideicomiso de Formación y Capacitación para el Personal de la Marina Mercante Nacional</t>
  </si>
  <si>
    <t>Secretaría de Marina</t>
  </si>
  <si>
    <t>Administración del Sistema Portuario Nacional Altamira, S.A. de C.V.</t>
  </si>
  <si>
    <t>Administración del Sistema Portuario Nacional Coatzacoalcos, S.A. de C.V.</t>
  </si>
  <si>
    <t>Administración del Sistema Portuario Nacional Dos Bocas, S.A. de C.V.</t>
  </si>
  <si>
    <t>Administración del Sistema Portuario Nacional Ensenada,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</si>
  <si>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</si>
  <si>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</si>
  <si>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</si>
  <si>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Mazatlán, S.A. de C.V.</t>
  </si>
  <si>
    <t>Administración del Sistema Portuario Nacional Progreso, S.A. de C.V.</t>
  </si>
  <si>
    <t>Administración del Sistema Portuario Nacional Salina Cruz, S.A. de C.V.</t>
  </si>
  <si>
    <t>Administración del Sistema Portuario Nacional Tampico, S.A. de C.V.</t>
  </si>
  <si>
    <t>Administración del Sistema Portuario Nacional Topolobampo, S.A. de C.V.</t>
  </si>
  <si>
    <t>Administración del Sistema Portuario Nacional Tuxpan, S.A. de C.V.</t>
  </si>
  <si>
    <t>Administración del Sistema Portuario Nacional Veracruz, S.A. de C.V.</t>
  </si>
  <si>
    <t>Ferrocarril del Istmo de Tehuantepec, S.A. de C.V.</t>
  </si>
  <si>
    <t>Turística Integral Islas Marías, S.A. de C.V.</t>
  </si>
  <si>
    <t>Administración del Sistema Portuario Nacional Acapulco, S.A. de C.V.</t>
  </si>
  <si>
    <t>Administración del Sistema Portuario Nacional Cabo San Lucas, S.A. de C.V.</t>
  </si>
  <si>
    <t>Corredor Interoceánico del Istmo de Tehuantepec</t>
  </si>
  <si>
    <t>Administración del Sistema Portuario Nacional Puerto Vallarta, S.A. de C.V.</t>
  </si>
  <si>
    <t>Centro Federal de Conciliación y Registro Laboral</t>
  </si>
  <si>
    <t>Comisión Nacional de los Salarios Mínimos</t>
  </si>
  <si>
    <t>Procuraduría Federal de la Defensa del Trabajo</t>
  </si>
  <si>
    <t>Secretaría del Trabajo y Previsión Social</t>
  </si>
  <si>
    <t>Instituto del Fondo Nacional para el Consumo de los Trabajadores</t>
  </si>
  <si>
    <t>Instituto Mexicano de la Juventud</t>
  </si>
  <si>
    <t>Comisión Nacional de Vivienda</t>
  </si>
  <si>
    <t>Instituto Nacional del Suelo Sustentable</t>
  </si>
  <si>
    <t>Procuraduría Agraria</t>
  </si>
  <si>
    <t>Registro Agrario Nacional</t>
  </si>
  <si>
    <t>Secretaría de Desarrollo Agrario, Territorial y Urbano</t>
  </si>
  <si>
    <t>Fideicomiso Fondo Nacional de Habitaciones Populares</t>
  </si>
  <si>
    <t>Agencia Nacional de Seguridad Industrial y de Protección al Medio Ambiente del Sector Hidrocarburos</t>
  </si>
  <si>
    <t>Comisión Nacional de Áreas Naturales Protegidas</t>
  </si>
  <si>
    <t>Comisión Nacional del Agua</t>
  </si>
  <si>
    <t>Comisión Nacional Forestal</t>
  </si>
  <si>
    <t>Instituto Mexicano de Tecnología del Agua</t>
  </si>
  <si>
    <t>Instituto Nacional de Ecología y Cambio Climático</t>
  </si>
  <si>
    <t>Procuraduría Federal de Protección al Ambiente</t>
  </si>
  <si>
    <t>Secretaría de Medio Ambiente y Recursos Naturales</t>
  </si>
  <si>
    <t>Comisión Nacional de Seguridad Nuclear y Salvaguardias</t>
  </si>
  <si>
    <t>Comisión Nacional para el Uso Eficiente de la Energía</t>
  </si>
  <si>
    <t>Instituto Nacional de Electricidad y Energías Limpias</t>
  </si>
  <si>
    <t>Instituto Nacional de Investigaciones Nucleares</t>
  </si>
  <si>
    <t>Secretaría de Energía</t>
  </si>
  <si>
    <t>Centro Nacional de Control de Energía</t>
  </si>
  <si>
    <t>Centro Nacional de Control del Gas Natural</t>
  </si>
  <si>
    <t>Litio para México</t>
  </si>
  <si>
    <t>Instituto Mexicano del Petróleo</t>
  </si>
  <si>
    <t>Compañía Mexicana de Exploraciones, S.A. de C.V.</t>
  </si>
  <si>
    <t>Consejo Nacional de Evaluación de la Política de Desarrollo Social</t>
  </si>
  <si>
    <t>Consejo Nacional para el Desarrollo y la Inclusión de las Personas con Discapacidad</t>
  </si>
  <si>
    <t>Instituto Nacional de la Economía Social</t>
  </si>
  <si>
    <t>Instituto Nacional de las Personas Adultas Mayores</t>
  </si>
  <si>
    <t>Secretaría de Bienestar</t>
  </si>
  <si>
    <t>FONATUR Infraestructura, S.A. de C.V.</t>
  </si>
  <si>
    <t>Fondo Nacional de Fomento al Turismo</t>
  </si>
  <si>
    <t>Secretaría de Turismo</t>
  </si>
  <si>
    <t>FONATUR Constructora, S.A. de C.V.</t>
  </si>
  <si>
    <t>FONATUR Solar, S.A. de C.V.</t>
  </si>
  <si>
    <t>FONATUR Tren Maya, S.A. de C.V.</t>
  </si>
  <si>
    <t>Autoridad Educativa Federal en la Ciudad de México</t>
  </si>
  <si>
    <t>Secretaría de la Función Pública</t>
  </si>
  <si>
    <t>Tribunal Superior Agrario</t>
  </si>
  <si>
    <t>Centro Nacional de Inteligencia</t>
  </si>
  <si>
    <t>Centro Nacional de Prevención de Desastres</t>
  </si>
  <si>
    <t>Coordinación Nacional Antisecuestro</t>
  </si>
  <si>
    <t>Guardia Nacional</t>
  </si>
  <si>
    <t>Prevención y Readaptación Social</t>
  </si>
  <si>
    <t>Secretaría de Seguridad y Protección Ciudadana</t>
  </si>
  <si>
    <t>Secretariado Ejecutivo del Sistema Nacional de Seguridad Pública</t>
  </si>
  <si>
    <t>Servicio de Protección Federal</t>
  </si>
  <si>
    <t>Consejería Jurídica del Ejecutivo Federal</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</si>
  <si>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</si>
  <si>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</si>
  <si>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</si>
  <si>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</si>
  <si>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</si>
  <si>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</si>
  <si>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</si>
  <si>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</si>
  <si>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</si>
  <si>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</si>
  <si>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</si>
  <si>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</si>
  <si>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</si>
  <si>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</si>
  <si>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CIATEC, A.C. "Centro de Innovación Aplicada en Tecnologías Competitivas"</t>
  </si>
  <si>
    <t>CIATEQ, A.C. Centro de Tecnología Avanzada</t>
  </si>
  <si>
    <t>Consejo Nacional de Humanidades Ciencias y Tecnologías</t>
  </si>
  <si>
    <t>El Colegio de la Frontera Norte, A.C.</t>
  </si>
  <si>
    <t>El Colegio de la Frontera Sur</t>
  </si>
  <si>
    <t>El Colegio de Michoacán, A.C.</t>
  </si>
  <si>
    <t>El Colegio de San Luis, A.C.</t>
  </si>
  <si>
    <t>Fondo para el Desarrollo de Recursos Humanos</t>
  </si>
  <si>
    <t>Instituto de Ecología, A.C.</t>
  </si>
  <si>
    <t>Instituto de Investigaciones "Dr. José María Luis Mora"</t>
  </si>
  <si>
    <t>Instituto Nacional de Astrofísica, Óptica y Electrónica</t>
  </si>
  <si>
    <t>Instituto Potosino de Investigación Científica y Tecnológica, A.C.</t>
  </si>
  <si>
    <t>Corporación Mexicana de Investigación en Materiales, S.A. de C.V.</t>
  </si>
  <si>
    <t>INFOTEC Centro de Investigación e Innovación en Tecnologías de la Información y Comunicación</t>
  </si>
  <si>
    <t>Comisión Reguladora de Energía</t>
  </si>
  <si>
    <t>Comisión Nacional de Hidrocarburos</t>
  </si>
  <si>
    <t>Archivo General de la Nación</t>
  </si>
  <si>
    <t>Comisión Ejecutiva de Atención a Víctimas</t>
  </si>
  <si>
    <t>Comisión Nacional para la Mejora Continua de la Educación</t>
  </si>
  <si>
    <t>Instituto Mexicano de la Radio</t>
  </si>
  <si>
    <t>Instituto Nacional de las Mujeres</t>
  </si>
  <si>
    <t>Instituto Nacional de los Pueblos Indígenas</t>
  </si>
  <si>
    <t>Notimex, Agencia de Noticias del Estado Mexicano</t>
  </si>
  <si>
    <t>Procuraduría de la Defensa del Contribuyente</t>
  </si>
  <si>
    <t>Secretaría Ejecutiva del Sistema Nacional Anticorrupción</t>
  </si>
  <si>
    <t>Sistema Público de Radiodifusión del Estado Mexicano</t>
  </si>
  <si>
    <t>Centro de Capacitación Cinematográfica, A.C.</t>
  </si>
  <si>
    <t>Compañía Operadora del Centro Cultural y Turístico de Tijuana, S.A. de C.V.</t>
  </si>
  <si>
    <t>Educal, S.A. de C.V.</t>
  </si>
  <si>
    <t>Estudios Churubusco Azteca, S.A.</t>
  </si>
  <si>
    <t>Fideicomiso para la Cineteca Nacional</t>
  </si>
  <si>
    <t>Fondo Nacional para el Fomento de las Artesanías</t>
  </si>
  <si>
    <t>Instituto Mexicano de Cinematografía</t>
  </si>
  <si>
    <t>Instituto Nacional de Antropología e Historia</t>
  </si>
  <si>
    <t>Instituto Nacional de Bellas Artes y Literatura</t>
  </si>
  <si>
    <t>Instituto Nacional de Estudios Históricos de las Revoluciones de México </t>
  </si>
  <si>
    <t>Instituto Nacional de Lenguas Indígenas</t>
  </si>
  <si>
    <t>Instituto Nacional del Derecho de Autor </t>
  </si>
  <si>
    <t>Radio Educación </t>
  </si>
  <si>
    <t>Televisión Metropolitana, S.A. de C.V.</t>
  </si>
  <si>
    <t>Secretaría de Cultura</t>
  </si>
  <si>
    <t>Instituto Mexicano del Seguro Social</t>
  </si>
  <si>
    <t>Instituto de Seguridad y Servicios Sociales de los Trabajadores del Estado</t>
  </si>
  <si>
    <t>Pemex Consolidado</t>
  </si>
  <si>
    <t>CFE Consolidado</t>
  </si>
  <si>
    <t>I. Clasificación económica</t>
  </si>
  <si>
    <t>II. Concepto de gasto</t>
  </si>
  <si>
    <t>Partida específica de gasto</t>
  </si>
  <si>
    <t>que presenten variaciones mayores al 10 por ciento real en cada una de las partidas de gasto reguladas por la Ley en el ejercicio fiscal que se reporta en relación con el gasto ejercido en el año inmediato anterior.</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</si>
  <si>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</si>
  <si>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</si>
  <si>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</si>
  <si>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</si>
  <si>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</si>
  <si>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</si>
  <si>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</si>
  <si>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</si>
  <si>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</si>
  <si>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</si>
  <si>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</si>
  <si>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</si>
  <si>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</si>
  <si>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</si>
  <si>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</si>
  <si>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</si>
  <si>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</si>
  <si>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</si>
  <si>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</si>
  <si>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</si>
  <si>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</si>
  <si>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</si>
  <si>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</si>
  <si>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</si>
  <si>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</si>
  <si>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</si>
  <si>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</si>
  <si>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</si>
  <si>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</si>
  <si>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</si>
  <si>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</si>
  <si>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</si>
  <si>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</si>
  <si>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</si>
  <si>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</si>
  <si>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</si>
  <si>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</si>
  <si>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</si>
  <si>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</si>
  <si>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</si>
  <si>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</si>
  <si>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</si>
  <si>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</si>
  <si>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</si>
  <si>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</si>
  <si>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</si>
  <si>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</si>
  <si>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</si>
  <si>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</si>
  <si>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</si>
  <si>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</si>
  <si>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</si>
  <si>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</si>
  <si>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</si>
  <si>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</si>
  <si>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</si>
  <si>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</si>
  <si>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</si>
  <si>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</si>
  <si>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</si>
  <si>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</si>
  <si>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III. Plazas de la estructura organizacional</t>
  </si>
  <si>
    <t>Mando y enlace</t>
  </si>
  <si>
    <t>Categorías</t>
  </si>
  <si>
    <t>Operativo</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</si>
  <si>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</si>
  <si>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</si>
  <si>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</si>
  <si>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III. Costo de la estructura organizacional</t>
  </si>
  <si>
    <t>Tabulador salarial</t>
  </si>
  <si>
    <t>Método</t>
  </si>
  <si>
    <t>IV. Contrataciones</t>
  </si>
  <si>
    <t>Licitación pública</t>
  </si>
  <si>
    <t>Invitación a cuando menos tres personas</t>
  </si>
  <si>
    <t>Adjudicación directa</t>
  </si>
  <si>
    <t>Número de unidades compradoras</t>
  </si>
  <si>
    <t>Modificaciones a contratos</t>
  </si>
  <si>
    <t>Variación</t>
  </si>
  <si>
    <t>Total de contratos</t>
  </si>
  <si>
    <t>Número de contratos modificados</t>
  </si>
  <si>
    <t>Número de contratos que modificaron plazo</t>
  </si>
  <si>
    <t>Número de contratos que modificaron monto</t>
  </si>
  <si>
    <t>Número de contratos que modificaron otro</t>
  </si>
  <si>
    <t>% Participación monto
(b-a)</t>
  </si>
  <si>
    <t>% Participación monto (a)</t>
  </si>
  <si>
    <t>% Participación monto (b)</t>
  </si>
  <si>
    <r>
      <t>Variación porcentual real del monto</t>
    </r>
    <r>
      <rPr>
        <b/>
        <vertAlign val="superscript"/>
        <sz val="10"/>
        <color theme="0"/>
        <rFont val="Montserrat"/>
      </rPr>
      <t>2/</t>
    </r>
  </si>
  <si>
    <t>V. Comisiones y viáticos</t>
  </si>
  <si>
    <t>Año de administración*</t>
  </si>
  <si>
    <t>Último año administración previa 2018</t>
  </si>
  <si>
    <t>Primer año administración vigente 2019</t>
  </si>
  <si>
    <t>Segundo año 2020</t>
  </si>
  <si>
    <t>Tercer año 2021</t>
  </si>
  <si>
    <t>Cuarto año 2022</t>
  </si>
  <si>
    <t>Quinto año 2023</t>
  </si>
  <si>
    <t>Último año administración vigente 2024</t>
  </si>
  <si>
    <t>Número de comisiones</t>
  </si>
  <si>
    <t>Personas</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</si>
  <si>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</si>
  <si>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</si>
  <si>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</si>
  <si>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 xml:space="preserve">Suma del gasto corriente del ejercicio que reporta el ente público obligado. </t>
  </si>
  <si>
    <t xml:space="preserve">Suma del gasto corriente del año base que reporta el ente público obligado. </t>
  </si>
  <si>
    <t xml:space="preserve">Resultado </t>
  </si>
  <si>
    <t>Indicador</t>
  </si>
  <si>
    <t>Variables</t>
  </si>
  <si>
    <t>Resultado</t>
  </si>
  <si>
    <t>GC</t>
  </si>
  <si>
    <t>GCR</t>
  </si>
  <si>
    <t>VI. Indicadores de eficiencia, seguimiento y desempeño</t>
  </si>
  <si>
    <t>Gasto en arrendamientos de edificios y locales del ejercicio que reporta el ente público obligado.</t>
  </si>
  <si>
    <t>Gasto en  arrendamientos de edificios y locales del año base que reporta el ente público obligado.</t>
  </si>
  <si>
    <t>GAEL</t>
  </si>
  <si>
    <t>GAELR</t>
  </si>
  <si>
    <t>Nombre de la variable</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</si>
  <si>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</si>
  <si>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</si>
  <si>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t>GVI</t>
  </si>
  <si>
    <t>GVIR</t>
  </si>
  <si>
    <t>Gasto en contrataciones públicas del ejercicio que se reporta por el ente público obligado.</t>
  </si>
  <si>
    <t xml:space="preserve">Gasto en contrataciones públicas realizadas mediante adjudicación directa del ejercicio que se reporta por el ente público obligado. </t>
  </si>
  <si>
    <t>GCAD</t>
  </si>
  <si>
    <t>GCP</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</si>
  <si>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</si>
  <si>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</si>
  <si>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</si>
  <si>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</si>
  <si>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</si>
  <si>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Deflactor anual</t>
  </si>
  <si>
    <t xml:space="preserve">Gasto en viáticos nacionales de los servidores públicos en el desempeño de sus funciones del ejercicio que reporta el ente público obligado. </t>
  </si>
  <si>
    <t xml:space="preserve">Gasto en viáticos nacionales de los servidores públicos en el desempeño de sus funciones del año base que reporta el ente público obligado. </t>
  </si>
  <si>
    <t>GVN</t>
  </si>
  <si>
    <t>GVNR</t>
  </si>
  <si>
    <t>5. Porcentaje del gasto en contrataciones públicas realizadas mediante licitación pública</t>
  </si>
  <si>
    <t>Gasto en contrataciones públicas realizadas mediante licitación pública del ejercicio que se reporta por el ente público obligado.</t>
  </si>
  <si>
    <t>GCLP</t>
  </si>
  <si>
    <t>1. Variación del gasto corriente</t>
  </si>
  <si>
    <t>2. Variación del gasto en arrendamientos de edificios y locales</t>
  </si>
  <si>
    <t>3. Variación del gasto en viáticos nacionales</t>
  </si>
  <si>
    <t>4. Variación del gasto en viáticos internacionales</t>
  </si>
  <si>
    <t>6. Porcentaje del gasto en contrataciones públicas realizadas mediante adjudicación directa</t>
  </si>
  <si>
    <t>7. Porcentaje del gasto en contrataciones públicas realizadas mediante invitación a cuando menos tres personas</t>
  </si>
  <si>
    <t>ID Ramo</t>
  </si>
  <si>
    <t>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</si>
  <si>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</si>
  <si>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</si>
  <si>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</si>
  <si>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</si>
  <si>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</si>
  <si>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</si>
  <si>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</si>
  <si>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</si>
  <si>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</si>
  <si>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</si>
  <si>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</si>
  <si>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</si>
  <si>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</si>
  <si>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</si>
  <si>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</si>
  <si>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Año reportado (2023)</t>
  </si>
  <si>
    <t>Año anterior (2022)</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</si>
  <si>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</si>
  <si>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</si>
  <si>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</si>
  <si>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</si>
  <si>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</si>
  <si>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</si>
  <si>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</si>
  <si>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</si>
  <si>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</si>
  <si>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</si>
  <si>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</si>
  <si>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</si>
  <si>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</si>
  <si>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</si>
  <si>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</si>
  <si>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</si>
  <si>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</si>
  <si>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</si>
  <si>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</si>
  <si>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No.</t>
  </si>
  <si>
    <t xml:space="preserve">Sistema de Cuentas Nacionales de México. Producto Interno Bruto Trimestral. Año Base 2018. </t>
  </si>
  <si>
    <t>Producto interno bruto, 2017-2023</t>
  </si>
  <si>
    <t xml:space="preserve"> </t>
  </si>
  <si>
    <t>Real
Millones de pesos a precios de 2018</t>
  </si>
  <si>
    <t>Deflactor 2023 respecto del año base:</t>
  </si>
  <si>
    <r>
      <t>Pesos corrientes</t>
    </r>
    <r>
      <rPr>
        <b/>
        <vertAlign val="superscript"/>
        <sz val="10"/>
        <color theme="0"/>
        <rFont val="Montserrat"/>
      </rPr>
      <t>1/</t>
    </r>
  </si>
  <si>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</si>
  <si>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t>Monto</t>
    </r>
    <r>
      <rPr>
        <b/>
        <vertAlign val="superscript"/>
        <sz val="10"/>
        <color theme="0"/>
        <rFont val="Montserrat"/>
      </rPr>
      <t xml:space="preserve">1/
</t>
    </r>
    <r>
      <rPr>
        <sz val="10"/>
        <color theme="0"/>
        <rFont val="Montserrat"/>
      </rPr>
      <t>Pesos corrientes</t>
    </r>
  </si>
  <si>
    <r>
      <t xml:space="preserve">Monto
</t>
    </r>
    <r>
      <rPr>
        <sz val="10"/>
        <color theme="0"/>
        <rFont val="Montserrat"/>
      </rPr>
      <t>Pesos corrientes</t>
    </r>
  </si>
  <si>
    <r>
      <t xml:space="preserve">Valor
</t>
    </r>
    <r>
      <rPr>
        <sz val="10"/>
        <color theme="0"/>
        <rFont val="Montserrat"/>
      </rPr>
      <t>Pesos corrientes</t>
    </r>
  </si>
  <si>
    <r>
      <t>8. Desempeño de la entrega de productos de los Programas presupuestarios en los que participa el Ente Público</t>
    </r>
    <r>
      <rPr>
        <b/>
        <vertAlign val="superscript"/>
        <sz val="10"/>
        <color theme="1"/>
        <rFont val="Montserrat"/>
      </rPr>
      <t>1</t>
    </r>
  </si>
  <si>
    <t>1. La unidad de medida correspondera dependiendo de la variable.</t>
  </si>
  <si>
    <t>Gasto ejercido</t>
  </si>
  <si>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</si>
  <si>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</si>
  <si>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</si>
  <si>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</si>
  <si>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Notas: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</si>
  <si>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</si>
  <si>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</si>
  <si>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</si>
  <si>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</si>
  <si>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</si>
  <si>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</si>
  <si>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 Los valores absolutos y las variaciones se reportarán conforme dichos años transcurran durante la administración.</t>
  </si>
  <si>
    <t>- En caso de no reportar monto ejercido se debe anotar 0 para que se ejecute la suma y el cálculo de las variaciones correctamente.</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</si>
  <si>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</si>
  <si>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1/ El número de plazas debe reportarse en valores enteros por tratarse de unidades cerradas.</t>
  </si>
  <si>
    <t>- En caso de no reportar número de plazas se debe anotar 0 para que se ejecuten los cálculos correctamente.</t>
  </si>
  <si>
    <t>- En caso de no reportar cantidades o montos se debe anotar 0 para que se ejecuten los cálculos correctamente.</t>
  </si>
  <si>
    <t>Nota: los montos deben guardar congruencia con lo reportado en el formato de "Información presupuestal por clasificación económica del Ente Público" del presente Anexo.</t>
  </si>
  <si>
    <t>Nota: los montos deben guardar congruencia con lo reportado en la partida 32201 en el formato de "Información por concepto de gasto del Ente Público" del presente Anexo.</t>
  </si>
  <si>
    <t>Nota: los montos deben guardar congruencia con lo reportado en el formato de "Comisiones y Viáticos" del presente Anexo.</t>
  </si>
  <si>
    <t>Nota: los montos deben guardar congruencia con lo reportado en el formato de "Comisiones y viáticos" del presente Anexo.</t>
  </si>
  <si>
    <t>GCICMTP</t>
  </si>
  <si>
    <t>Valor</t>
  </si>
  <si>
    <t>* Para el cálculo de la variación porcentual real se utiliza el valor del deflactor del PIB, publicado por la SHCP en el apartado “Guías para la carga de información al Sistema de Integración de la Cuenta Pública”, sección “Deflactor”</t>
  </si>
  <si>
    <t>Universidad de las Lenguas Indígenas de México "ULIM"</t>
  </si>
  <si>
    <t>Servicios de Salud del Instituto Mexicano del Seguro Social para el Bienestar (IMSS-BIENESTAR)</t>
  </si>
  <si>
    <t>Institución</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</si>
  <si>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</si>
  <si>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</si>
  <si>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</si>
  <si>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</si>
  <si>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</si>
  <si>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</si>
  <si>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</si>
  <si>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</si>
  <si>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</si>
  <si>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</si>
  <si>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</si>
  <si>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</si>
  <si>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</si>
  <si>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</si>
  <si>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</si>
  <si>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</si>
  <si>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</si>
  <si>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</si>
  <si>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</si>
  <si>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</si>
  <si>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</si>
  <si>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</si>
  <si>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</si>
  <si>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</si>
  <si>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</si>
  <si>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</si>
  <si>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</si>
  <si>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</si>
  <si>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</si>
  <si>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</si>
  <si>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_04_Gobernación</t>
  </si>
  <si>
    <t>_02_Oficina_Presidencia_República</t>
  </si>
  <si>
    <t>_05_Relaciones_Exteriores</t>
  </si>
  <si>
    <t>_06_Hacienda_y_Crédito_Público</t>
  </si>
  <si>
    <t>_08_Agricultura_y_Desarrollo_Rural</t>
  </si>
  <si>
    <t>_09_Infraestructura_Comunicaciones_y_Transportes</t>
  </si>
  <si>
    <t>_10_Economía</t>
  </si>
  <si>
    <t>_11_Educación_Pública</t>
  </si>
  <si>
    <t>_12_Salud</t>
  </si>
  <si>
    <t>_13_Marina</t>
  </si>
  <si>
    <t>_14_Trabajo_y_Previsión_Social</t>
  </si>
  <si>
    <t>_16_Medio_Ambiente_y_Recursos_Naturales</t>
  </si>
  <si>
    <t>_18_Energía</t>
  </si>
  <si>
    <t>_20_Bienestar</t>
  </si>
  <si>
    <t>_21_Turismo</t>
  </si>
  <si>
    <t>_27_Función_Pública</t>
  </si>
  <si>
    <t>_31_Tribunales_Agrarios</t>
  </si>
  <si>
    <t>_36_Seguridad_y_Protección_Ciudadana</t>
  </si>
  <si>
    <t>_37_Consejería_Jurídica_del_Ejecutivo_Federal</t>
  </si>
  <si>
    <t>_38_Consejo_Nacional_de_Humanidades_Ciencias_y_Tecnologías</t>
  </si>
  <si>
    <t>_45_Comisión_Reguladora_de_Energía</t>
  </si>
  <si>
    <t>_46_Comisión_Nacional_de_Hidrocarburos</t>
  </si>
  <si>
    <t>_47_Entidades_no_Sectorizadas</t>
  </si>
  <si>
    <t>_48_Cultura</t>
  </si>
  <si>
    <t>_50_Instituto_Mexicano_del_Seguro_Social</t>
  </si>
  <si>
    <t>_51_Instituto_de_Seguridad_y_Servicios_Sociales_de_los_Trabajadores_del_Estado</t>
  </si>
  <si>
    <t>_52_Petróleos_Mexicanos</t>
  </si>
  <si>
    <t>_53_Comisión_Federal_de_Electricidad</t>
  </si>
  <si>
    <t>_15_Desarrollo_Agrario_Territorial_y_Urbano</t>
  </si>
  <si>
    <t>_25_Previsiones_y_Aportaciones_para_los_Sistemas_de_Educación_Básica_Normal_Tecnológica_y_de_Adultos</t>
  </si>
  <si>
    <t xml:space="preserve">- En caso de no reportar monto ejercido se debe anotar 0 para que se ejecute la suma y el cálculo de las variaciones correctamente.
</t>
  </si>
  <si>
    <t>Mandos</t>
  </si>
  <si>
    <t>Enlaces</t>
  </si>
  <si>
    <t>Operativos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</si>
</sst>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_)"/>
    <numFmt numFmtId="168" formatCode="0.00000"/>
  </numFmts>
  <fonts count="34"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style="thin">
        <color auto="1"/>
      </right>
      <top style="thin">
        <color theme="0" tint="-0.14996795556505021"/>
      </top>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56">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Alignment="1">
      <alignment horizontal="right" vertical="center" wrapText="1"/>
    </xf>
    <xf numFmtId="3" fontId="23" fillId="0" borderId="0" xfId="0" applyNumberFormat="1"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3" fontId="24" fillId="0" borderId="0" xfId="0" applyNumberFormat="1" applyFont="1" applyAlignment="1">
      <alignment horizontal="left" vertical="center" wrapText="1"/>
    </xf>
    <xf numFmtId="3" fontId="24" fillId="0" borderId="0" xfId="0" applyNumberFormat="1" applyFont="1" applyAlignment="1">
      <alignment horizontal="right" vertical="center" wrapText="1"/>
    </xf>
    <xf numFmtId="164" fontId="24" fillId="0" borderId="0" xfId="0" applyNumberFormat="1" applyFont="1" applyAlignment="1">
      <alignment horizontal="right" vertical="center" wrapText="1"/>
    </xf>
    <xf numFmtId="0" fontId="24" fillId="0" borderId="0" xfId="0" applyFont="1" applyAlignment="1">
      <alignment vertical="center" wrapText="1"/>
    </xf>
    <xf numFmtId="3" fontId="23" fillId="0" borderId="0" xfId="0" applyNumberFormat="1" applyFont="1" applyAlignment="1">
      <alignment vertical="center" wrapText="1"/>
    </xf>
    <xf numFmtId="3" fontId="24"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166" fontId="23" fillId="0" borderId="0" xfId="1" applyNumberFormat="1" applyFont="1" applyFill="1" applyBorder="1" applyAlignment="1">
      <alignment horizontal="right" vertical="center" wrapText="1"/>
    </xf>
    <xf numFmtId="0" fontId="23" fillId="0" borderId="0" xfId="0" applyFont="1" applyAlignment="1">
      <alignment horizontal="left"/>
    </xf>
    <xf numFmtId="164" fontId="23" fillId="0" borderId="0" xfId="0" applyNumberFormat="1" applyFont="1" applyAlignment="1">
      <alignment horizontal="right"/>
    </xf>
    <xf numFmtId="166" fontId="23" fillId="0" borderId="0" xfId="1" applyNumberFormat="1" applyFont="1" applyFill="1" applyBorder="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6" fillId="0" borderId="55" xfId="0" applyNumberFormat="1" applyFont="1" applyBorder="1" applyAlignment="1">
      <alignment horizontal="center"/>
    </xf>
    <xf numFmtId="167" fontId="26" fillId="0" borderId="52" xfId="0" applyNumberFormat="1" applyFont="1" applyBorder="1" applyAlignment="1">
      <alignment horizontal="center"/>
    </xf>
    <xf numFmtId="0" fontId="27" fillId="0" borderId="0" xfId="0" applyFont="1"/>
    <xf numFmtId="0" fontId="25" fillId="6" borderId="55" xfId="0" applyFont="1" applyFill="1" applyBorder="1" applyAlignment="1">
      <alignment horizontal="center" vertical="center" wrapText="1"/>
    </xf>
    <xf numFmtId="165" fontId="29" fillId="0" borderId="55" xfId="0" applyNumberFormat="1" applyFont="1" applyBorder="1" applyAlignment="1">
      <alignment horizontal="right"/>
    </xf>
    <xf numFmtId="164" fontId="29" fillId="0" borderId="55" xfId="0" applyNumberFormat="1" applyFont="1" applyBorder="1" applyAlignment="1">
      <alignment horizontal="right"/>
    </xf>
    <xf numFmtId="0" fontId="29" fillId="0" borderId="55" xfId="0" applyFont="1" applyBorder="1" applyAlignment="1">
      <alignment horizontal="right"/>
    </xf>
    <xf numFmtId="164" fontId="29" fillId="0" borderId="51" xfId="0" applyNumberFormat="1" applyFont="1" applyBorder="1" applyAlignment="1">
      <alignment horizontal="right"/>
    </xf>
    <xf numFmtId="164" fontId="29"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4" borderId="9"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1"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Alignment="1" applyProtection="1">
      <alignment vertical="center"/>
      <protection locked="0"/>
    </xf>
    <xf numFmtId="3" fontId="11" fillId="4" borderId="9" xfId="0" applyNumberFormat="1" applyFont="1" applyFill="1" applyBorder="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2" fillId="4" borderId="9" xfId="0" applyNumberFormat="1" applyFont="1" applyFill="1" applyBorder="1" applyAlignment="1">
      <alignment horizontal="center" vertical="center"/>
    </xf>
    <xf numFmtId="3" fontId="11" fillId="5" borderId="0" xfId="1" applyNumberFormat="1" applyFont="1" applyFill="1" applyBorder="1" applyAlignment="1" applyProtection="1">
      <alignment horizontal="center" vertical="center"/>
    </xf>
    <xf numFmtId="3" fontId="11" fillId="5" borderId="10" xfId="0" applyNumberFormat="1" applyFont="1" applyFill="1" applyBorder="1" applyAlignment="1">
      <alignment horizontal="center" vertical="center"/>
    </xf>
    <xf numFmtId="3" fontId="11" fillId="0" borderId="0" xfId="1" applyNumberFormat="1" applyFont="1" applyBorder="1" applyAlignment="1" applyProtection="1">
      <alignment horizontal="center" vertical="center"/>
    </xf>
    <xf numFmtId="3" fontId="11" fillId="0" borderId="10" xfId="0" applyNumberFormat="1" applyFont="1" applyBorder="1" applyAlignment="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3" fontId="11" fillId="0" borderId="13" xfId="0" applyNumberFormat="1" applyFont="1" applyBorder="1" applyAlignment="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Border="1" applyAlignment="1" applyProtection="1">
      <alignment horizontal="left" vertical="center" wrapText="1"/>
      <protection locked="0"/>
    </xf>
    <xf numFmtId="3" fontId="11" fillId="0" borderId="4" xfId="0" applyNumberFormat="1" applyFont="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Border="1" applyAlignment="1" applyProtection="1">
      <alignment horizontal="center" vertical="center"/>
      <protection locked="0"/>
    </xf>
    <xf numFmtId="3" fontId="11" fillId="0" borderId="4" xfId="0" applyNumberFormat="1" applyFont="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 fontId="11" fillId="0" borderId="11" xfId="0" applyNumberFormat="1" applyFont="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right" vertical="center"/>
      <protection locked="0"/>
    </xf>
    <xf numFmtId="0" fontId="21" fillId="0" borderId="0" xfId="0" quotePrefix="1" applyFont="1" applyProtection="1">
      <protection locked="0"/>
    </xf>
    <xf numFmtId="3" fontId="11" fillId="0" borderId="58" xfId="0" applyNumberFormat="1" applyFont="1" applyBorder="1" applyAlignment="1" applyProtection="1">
      <alignment horizontal="center" vertical="center"/>
      <protection locked="0"/>
    </xf>
    <xf numFmtId="3" fontId="11" fillId="0" borderId="58" xfId="0" applyNumberFormat="1" applyFont="1" applyBorder="1" applyAlignment="1" applyProtection="1">
      <alignment horizontal="right" vertical="center"/>
      <protection locked="0"/>
    </xf>
    <xf numFmtId="164" fontId="11" fillId="0" borderId="58" xfId="0" applyNumberFormat="1" applyFont="1" applyBorder="1" applyAlignment="1" applyProtection="1">
      <alignment horizontal="right" vertical="center"/>
      <protection locked="0"/>
    </xf>
    <xf numFmtId="0" fontId="11" fillId="0" borderId="59" xfId="0" applyFont="1" applyBorder="1" applyAlignment="1" applyProtection="1">
      <alignment horizontal="right" vertical="center" wrapText="1"/>
      <protection locked="0"/>
    </xf>
    <xf numFmtId="3" fontId="11" fillId="0" borderId="60" xfId="0" applyNumberFormat="1" applyFont="1" applyBorder="1" applyAlignment="1" applyProtection="1">
      <alignment horizontal="center" vertical="center"/>
      <protection locked="0"/>
    </xf>
    <xf numFmtId="3" fontId="11" fillId="0" borderId="60" xfId="0" applyNumberFormat="1" applyFont="1" applyBorder="1" applyAlignment="1" applyProtection="1">
      <alignment horizontal="right" vertical="center"/>
      <protection locked="0"/>
    </xf>
    <xf numFmtId="164" fontId="11" fillId="0" borderId="60" xfId="0" applyNumberFormat="1" applyFont="1" applyBorder="1" applyAlignment="1" applyProtection="1">
      <alignment horizontal="right" vertical="center"/>
      <protection locked="0"/>
    </xf>
    <xf numFmtId="0" fontId="11" fillId="0" borderId="62" xfId="0" applyFont="1" applyBorder="1" applyAlignment="1" applyProtection="1">
      <alignment horizontal="right" vertical="center" wrapText="1"/>
      <protection locked="0"/>
    </xf>
    <xf numFmtId="0" fontId="11" fillId="0" borderId="64" xfId="0" applyFont="1" applyBorder="1" applyAlignment="1" applyProtection="1">
      <alignment horizontal="right" vertical="center" wrapText="1"/>
      <protection locked="0"/>
    </xf>
    <xf numFmtId="3" fontId="11" fillId="4" borderId="65" xfId="0" applyNumberFormat="1" applyFont="1" applyFill="1" applyBorder="1" applyAlignment="1" applyProtection="1">
      <alignment horizontal="center" vertical="center"/>
      <protection locked="0"/>
    </xf>
    <xf numFmtId="3" fontId="11" fillId="4" borderId="66" xfId="0" applyNumberFormat="1" applyFont="1" applyFill="1" applyBorder="1" applyAlignment="1" applyProtection="1">
      <alignment horizontal="center" vertical="center"/>
      <protection locked="0"/>
    </xf>
    <xf numFmtId="166" fontId="11" fillId="4" borderId="13" xfId="1" applyNumberFormat="1" applyFont="1" applyFill="1" applyBorder="1" applyAlignment="1" applyProtection="1">
      <alignment horizontal="center" vertical="center"/>
      <protection locked="0"/>
    </xf>
    <xf numFmtId="166" fontId="11" fillId="4" borderId="67"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Border="1" applyAlignment="1" applyProtection="1">
      <alignment horizontal="left" vertical="center" wrapText="1" indent="1"/>
      <protection locked="0"/>
    </xf>
    <xf numFmtId="0" fontId="20" fillId="0" borderId="4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indent="1"/>
      <protection locked="0"/>
    </xf>
    <xf numFmtId="0" fontId="20" fillId="0" borderId="1" xfId="0" applyFont="1" applyBorder="1" applyAlignment="1" applyProtection="1">
      <alignment horizontal="center" vertical="center" wrapText="1"/>
      <protection locked="0"/>
    </xf>
    <xf numFmtId="3" fontId="1" fillId="0" borderId="40" xfId="0" applyNumberFormat="1" applyFont="1" applyBorder="1" applyAlignment="1" applyProtection="1">
      <alignment horizontal="right" vertical="center"/>
      <protection locked="0"/>
    </xf>
    <xf numFmtId="0" fontId="2" fillId="0" borderId="1" xfId="0" applyFont="1" applyBorder="1" applyAlignment="1" applyProtection="1">
      <alignment horizontal="left" vertical="center" wrapText="1" indent="1"/>
      <protection locked="0"/>
    </xf>
    <xf numFmtId="0" fontId="2" fillId="0" borderId="1"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protection locked="0"/>
    </xf>
    <xf numFmtId="0" fontId="2" fillId="0" borderId="49" xfId="0" applyFont="1" applyBorder="1" applyAlignment="1" applyProtection="1">
      <alignment horizontal="left" vertical="center" wrapText="1" indent="1"/>
      <protection locked="0"/>
    </xf>
    <xf numFmtId="0" fontId="2" fillId="0" borderId="49" xfId="0" applyFont="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Border="1" applyAlignment="1" applyProtection="1">
      <alignment horizontal="left" vertical="center" wrapText="1" indent="1"/>
      <protection locked="0"/>
    </xf>
    <xf numFmtId="0" fontId="20" fillId="0" borderId="37" xfId="0" applyFont="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164" fontId="15" fillId="7" borderId="38" xfId="0" applyNumberFormat="1" applyFont="1" applyFill="1" applyBorder="1" applyAlignment="1" applyProtection="1">
      <alignment horizontal="right" vertical="center" wrapText="1"/>
      <protection locked="0"/>
    </xf>
    <xf numFmtId="164" fontId="1" fillId="7" borderId="40" xfId="0" applyNumberFormat="1" applyFont="1" applyFill="1" applyBorder="1" applyAlignment="1" applyProtection="1">
      <alignment horizontal="right" vertical="center"/>
      <protection locked="0"/>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4" fontId="2" fillId="7" borderId="43" xfId="0" applyNumberFormat="1" applyFont="1" applyFill="1" applyBorder="1" applyAlignment="1">
      <alignment horizontal="right" vertical="center"/>
    </xf>
    <xf numFmtId="168" fontId="16" fillId="0" borderId="0" xfId="0" applyNumberFormat="1" applyFont="1" applyAlignment="1" applyProtection="1">
      <alignment vertical="center"/>
      <protection hidden="1"/>
    </xf>
    <xf numFmtId="0" fontId="11" fillId="0" borderId="0" xfId="0" applyFont="1" applyAlignment="1" applyProtection="1">
      <alignment vertical="top" wrapText="1"/>
      <protection locked="0"/>
    </xf>
    <xf numFmtId="0" fontId="31" fillId="0" borderId="0" xfId="0" applyFont="1" applyAlignment="1">
      <alignment horizontal="center"/>
    </xf>
    <xf numFmtId="0" fontId="31" fillId="0" borderId="0" xfId="0" applyFont="1" applyAlignment="1">
      <alignment horizontal="left"/>
    </xf>
    <xf numFmtId="0" fontId="1" fillId="0" borderId="0" xfId="0" applyFont="1" applyAlignment="1" applyProtection="1">
      <alignment vertical="center"/>
      <protection locked="0"/>
    </xf>
    <xf numFmtId="0" fontId="32"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3"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0" fontId="13" fillId="0" borderId="0" xfId="0" quotePrefix="1" applyFont="1" applyAlignment="1" applyProtection="1">
      <alignment horizontal="left" vertical="center" wrapText="1"/>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5" fillId="8" borderId="51" xfId="0" applyFont="1" applyFill="1" applyBorder="1" applyAlignment="1">
      <alignment horizontal="center" vertical="center" wrapText="1"/>
    </xf>
    <xf numFmtId="0" fontId="28" fillId="8" borderId="54" xfId="0" applyFont="1" applyFill="1" applyBorder="1" applyAlignment="1">
      <alignment wrapText="1"/>
    </xf>
    <xf numFmtId="0" fontId="25" fillId="6" borderId="51" xfId="0" applyFont="1" applyFill="1" applyBorder="1" applyAlignment="1">
      <alignment horizontal="center" vertical="center" wrapText="1"/>
    </xf>
    <xf numFmtId="0" fontId="28" fillId="6" borderId="54" xfId="0" applyFont="1" applyFill="1" applyBorder="1" applyAlignment="1">
      <alignment wrapText="1"/>
    </xf>
    <xf numFmtId="0" fontId="25" fillId="6" borderId="54" xfId="0" applyFont="1" applyFill="1" applyBorder="1" applyAlignment="1">
      <alignment wrapText="1"/>
    </xf>
    <xf numFmtId="0" fontId="25" fillId="6" borderId="52" xfId="0" applyFont="1" applyFill="1" applyBorder="1" applyAlignment="1">
      <alignment horizontal="center" vertical="center" wrapText="1"/>
    </xf>
    <xf numFmtId="0" fontId="28" fillId="6" borderId="53" xfId="0" applyFont="1" applyFill="1" applyBorder="1" applyAlignment="1">
      <alignment vertical="center" wrapText="1"/>
    </xf>
  </cellXfs>
  <cellStyles count="4">
    <cellStyle name="Normal" xfId="0" builtinId="0"/>
    <cellStyle name="Normal 2" xfId="2" xr:uid="{00000000-0005-0000-0000-000001000000}"/>
    <cellStyle name="Normal 3" xfId="3" xr:uid="{00000000-0005-0000-0000-000002000000}"/>
    <cellStyle name="Porcentaje" xfId="1" builtinId="5"/>
  </cellStyles>
  <dxfs count="119">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1" displayName="Tabla1" ref="A1:T7" totalsRowShown="0" headerRowDxfId="106" dataDxfId="105">
  <tableColumns count="20">
    <tableColumn id="25" xr3:uid="{00000000-0010-0000-0000-000019000000}" name="ID Ramo" dataDxfId="104"/>
    <tableColumn id="26" xr3:uid="{00000000-0010-0000-0000-00001A000000}" name="Ramo" dataDxfId="103">
      <calculatedColumnFormula>selección</calculatedColumnFormula>
    </tableColumn>
    <tableColumn id="2" xr3:uid="{00000000-0010-0000-0000-000002000000}" name="Dependencia" dataDxfId="102">
      <calculatedColumnFormula>'I.Clasificación económica'!$B$2</calculatedColumnFormula>
    </tableColumn>
    <tableColumn id="4" xr3:uid="{00000000-0010-0000-0000-000004000000}" name="Año" dataDxfId="101">
      <calculatedColumnFormula>'I.Clasificación económica'!B6</calculatedColumnFormula>
    </tableColumn>
    <tableColumn id="5" xr3:uid="{00000000-0010-0000-0000-000005000000}" name="Total" dataDxfId="100"/>
    <tableColumn id="6" xr3:uid="{00000000-0010-0000-0000-000006000000}" name="Gasto Corriente" dataDxfId="99"/>
    <tableColumn id="7" xr3:uid="{00000000-0010-0000-0000-000007000000}" name="Servicios Personales" dataDxfId="98"/>
    <tableColumn id="8" xr3:uid="{00000000-0010-0000-0000-000008000000}" name="Gastos de Operación" dataDxfId="97"/>
    <tableColumn id="9" xr3:uid="{00000000-0010-0000-0000-000009000000}" name="Subsidios" dataDxfId="96"/>
    <tableColumn id="10" xr3:uid="{00000000-0010-0000-0000-00000A000000}" name="Otros gastos corrientes" dataDxfId="95"/>
    <tableColumn id="11" xr3:uid="{00000000-0010-0000-0000-00000B000000}" name="Gasto de Inversión" dataDxfId="94"/>
    <tableColumn id="12" xr3:uid="{00000000-0010-0000-0000-00000C000000}" name="Inversión Física" dataDxfId="93"/>
    <tableColumn id="13" xr3:uid="{00000000-0010-0000-0000-00000D000000}" name="Subsidios2" dataDxfId="92"/>
    <tableColumn id="14" xr3:uid="{00000000-0010-0000-0000-00000E000000}" name="Otros gastos de inversión" dataDxfId="91"/>
    <tableColumn id="19" xr3:uid="{00000000-0010-0000-0000-000013000000}" name="Validación1" dataDxfId="90">
      <calculatedColumnFormula>SUM(Tabla1[[#This Row],[Servicios Personales]:[Otros gastos corrientes]])</calculatedColumnFormula>
    </tableColumn>
    <tableColumn id="20" xr3:uid="{00000000-0010-0000-0000-000014000000}" name="Validación2" dataDxfId="89">
      <calculatedColumnFormula>Tabla1[[#This Row],[Validación1]]=Tabla1[[#This Row],[Gasto Corriente]]</calculatedColumnFormula>
    </tableColumn>
    <tableColumn id="21" xr3:uid="{00000000-0010-0000-0000-000015000000}" name="Validación23" dataDxfId="88">
      <calculatedColumnFormula>SUM(Tabla1[[#This Row],[Inversión Física]:[Otros gastos de inversión]])</calculatedColumnFormula>
    </tableColumn>
    <tableColumn id="22" xr3:uid="{00000000-0010-0000-0000-000016000000}" name="Validación24" dataDxfId="87">
      <calculatedColumnFormula>Tabla1[[#This Row],[Validación23]]=Tabla1[[#This Row],[Gasto de Inversión]]</calculatedColumnFormula>
    </tableColumn>
    <tableColumn id="23" xr3:uid="{00000000-0010-0000-0000-000017000000}" name="Total calculado" dataDxfId="86">
      <calculatedColumnFormula>SUM(F2,K2)</calculatedColumnFormula>
    </tableColumn>
    <tableColumn id="24" xr3:uid="{00000000-0010-0000-0000-000018000000}" name="Validación26" dataDxfId="85">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16" displayName="Tabla16" ref="A1:I361" totalsRowShown="0" headerRowDxfId="84" dataDxfId="83">
  <tableColumns count="9">
    <tableColumn id="25" xr3:uid="{00000000-0010-0000-0100-000019000000}" name="ID Ramo" dataDxfId="82" totalsRowDxfId="81"/>
    <tableColumn id="26" xr3:uid="{00000000-0010-0000-0100-00001A000000}" name="Ramo" dataDxfId="80" totalsRowDxfId="79">
      <calculatedColumnFormula>'II.Concepto de gasto'!$B$1</calculatedColumnFormula>
    </tableColumn>
    <tableColumn id="2" xr3:uid="{00000000-0010-0000-0100-000002000000}" name="Dependencia" dataDxfId="78" totalsRowDxfId="77">
      <calculatedColumnFormula>'II.Concepto de gasto'!$B$2</calculatedColumnFormula>
    </tableColumn>
    <tableColumn id="4" xr3:uid="{00000000-0010-0000-0100-000004000000}" name="Año" dataDxfId="76" totalsRowDxfId="75">
      <calculatedColumnFormula>MID('II.Concepto de gasto'!$B$6,1,4)</calculatedColumnFormula>
    </tableColumn>
    <tableColumn id="5" xr3:uid="{00000000-0010-0000-0100-000005000000}" name="Partida específica de gasto" dataDxfId="74" totalsRowDxfId="73">
      <calculatedColumnFormula>'II.Concepto de gasto'!A9</calculatedColumnFormula>
    </tableColumn>
    <tableColumn id="6" xr3:uid="{00000000-0010-0000-0100-000006000000}" name="Total" dataDxfId="72" totalsRowDxfId="71">
      <calculatedColumnFormula>'II.Concepto de gasto'!$A9</calculatedColumnFormula>
    </tableColumn>
    <tableColumn id="19" xr3:uid="{00000000-0010-0000-0100-000013000000}" name="Validación1" dataDxfId="70" totalsRowDxfId="69">
      <calculatedColumnFormula>SUM($F$2:$F$61)</calculatedColumnFormula>
    </tableColumn>
    <tableColumn id="20" xr3:uid="{00000000-0010-0000-0100-000014000000}" name="Validación2" dataDxfId="68" totalsRowDxfId="67">
      <calculatedColumnFormula>'II.Concepto de gasto'!$B$8</calculatedColumnFormula>
    </tableColumn>
    <tableColumn id="21" xr3:uid="{00000000-0010-0000-0100-000015000000}" name="Validación23" dataDxfId="66" totalsRowDxfId="65">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6" displayName="Tabla6" ref="A1:J7" totalsRowShown="0" headerRowDxfId="64" dataDxfId="63">
  <tableColumns count="10">
    <tableColumn id="1" xr3:uid="{00000000-0010-0000-0200-000001000000}" name="ID Ramo" dataDxfId="62"/>
    <tableColumn id="2" xr3:uid="{00000000-0010-0000-0200-000002000000}" name="Ramo" dataDxfId="61">
      <calculatedColumnFormula>'III.RH_Plazas de estructura'!$B$1</calculatedColumnFormula>
    </tableColumn>
    <tableColumn id="3" xr3:uid="{00000000-0010-0000-0200-000003000000}" name="Dependencia" dataDxfId="60">
      <calculatedColumnFormula>'III.RH_Plazas de estructura'!$B$2</calculatedColumnFormula>
    </tableColumn>
    <tableColumn id="4" xr3:uid="{00000000-0010-0000-0200-000004000000}" name="Año" dataDxfId="59"/>
    <tableColumn id="5" xr3:uid="{00000000-0010-0000-0200-000005000000}" name="Total" dataDxfId="58"/>
    <tableColumn id="6" xr3:uid="{00000000-0010-0000-0200-000006000000}" name="Mando y enlace" dataDxfId="57"/>
    <tableColumn id="7" xr3:uid="{00000000-0010-0000-0200-000007000000}" name="Categorías" dataDxfId="56"/>
    <tableColumn id="8" xr3:uid="{00000000-0010-0000-0200-000008000000}" name="Operativo" dataDxfId="55"/>
    <tableColumn id="9" xr3:uid="{00000000-0010-0000-0200-000009000000}" name="Validación" dataDxfId="54">
      <calculatedColumnFormula>SUM(Tabla6[[#This Row],[Mando y enlace]:[Operativo]])</calculatedColumnFormula>
    </tableColumn>
    <tableColumn id="10" xr3:uid="{00000000-0010-0000-0200-00000A000000}" name="Validación2" dataDxfId="53">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a681419" displayName="Tabla681419" ref="A1:J7" totalsRowShown="0" headerRowDxfId="52" dataDxfId="51">
  <tableColumns count="10">
    <tableColumn id="1" xr3:uid="{00000000-0010-0000-0300-000001000000}" name="ID Ramo" dataDxfId="50"/>
    <tableColumn id="2" xr3:uid="{00000000-0010-0000-0300-000002000000}" name="Ramo" dataDxfId="49">
      <calculatedColumnFormula>'III.RH_Costo de estructura'!$B$1</calculatedColumnFormula>
    </tableColumn>
    <tableColumn id="3" xr3:uid="{00000000-0010-0000-0300-000003000000}" name="Dependencia" dataDxfId="48">
      <calculatedColumnFormula>'III.RH_Costo de estructura'!$B$2</calculatedColumnFormula>
    </tableColumn>
    <tableColumn id="4" xr3:uid="{00000000-0010-0000-0300-000004000000}" name="Año" dataDxfId="47"/>
    <tableColumn id="5" xr3:uid="{00000000-0010-0000-0300-000005000000}" name="Total" dataDxfId="46">
      <calculatedColumnFormula>'III.RH_Plazas de estructura'!B$8</calculatedColumnFormula>
    </tableColumn>
    <tableColumn id="6" xr3:uid="{00000000-0010-0000-0300-000006000000}" name="Mando y enlace" dataDxfId="45"/>
    <tableColumn id="7" xr3:uid="{00000000-0010-0000-0300-000007000000}" name="Categorías" dataDxfId="44"/>
    <tableColumn id="8" xr3:uid="{00000000-0010-0000-0300-000008000000}" name="Operativo" dataDxfId="43"/>
    <tableColumn id="9" xr3:uid="{00000000-0010-0000-0300-000009000000}" name="Validación" dataDxfId="42">
      <calculatedColumnFormula>SUM(Tabla681419[[#This Row],[Mando y enlace]:[Operativo]])</calculatedColumnFormula>
    </tableColumn>
    <tableColumn id="10" xr3:uid="{00000000-0010-0000-0300-00000A000000}" name="Validación2" dataDxfId="41">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a6891525" displayName="Tabla6891525" ref="A1:K12" totalsRowShown="0" headerRowDxfId="40" dataDxfId="39">
  <tableColumns count="11">
    <tableColumn id="1" xr3:uid="{00000000-0010-0000-0400-000001000000}" name="ID Ramo" dataDxfId="38"/>
    <tableColumn id="2" xr3:uid="{00000000-0010-0000-0400-000002000000}" name="Ramo" dataDxfId="37"/>
    <tableColumn id="3" xr3:uid="{00000000-0010-0000-0400-000003000000}" name="Dependencia" dataDxfId="36">
      <calculatedColumnFormula>IV.Contrataciones!$B$2</calculatedColumnFormula>
    </tableColumn>
    <tableColumn id="4" xr3:uid="{00000000-0010-0000-0400-000004000000}" name="Año" dataDxfId="35"/>
    <tableColumn id="5" xr3:uid="{00000000-0010-0000-0400-000005000000}" name="Concepto" dataDxfId="34">
      <calculatedColumnFormula>'III.RH_Plazas de estructura'!B$8</calculatedColumnFormula>
    </tableColumn>
    <tableColumn id="6" xr3:uid="{00000000-0010-0000-0400-000006000000}" name="Total" dataDxfId="33"/>
    <tableColumn id="7" xr3:uid="{00000000-0010-0000-0400-000007000000}" name="Licitación Pública" dataDxfId="32"/>
    <tableColumn id="8" xr3:uid="{00000000-0010-0000-0400-000008000000}" name="Invitación a cuando menos tres personas" dataDxfId="31"/>
    <tableColumn id="9" xr3:uid="{00000000-0010-0000-0400-000009000000}" name="Adjudicación directa" dataDxfId="30"/>
    <tableColumn id="10" xr3:uid="{00000000-0010-0000-0400-00000A000000}" name="Validación" dataDxfId="29">
      <calculatedColumnFormula>SUM(Tabla6891525[[#This Row],[Licitación Pública]:[Adjudicación directa]])</calculatedColumnFormula>
    </tableColumn>
    <tableColumn id="13" xr3:uid="{00000000-0010-0000-0400-00000D000000}" name="Validación2" dataDxfId="28">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a6891016" displayName="Tabla6891016" ref="A1:L8" totalsRowShown="0" headerRowDxfId="27" dataDxfId="26">
  <tableColumns count="12">
    <tableColumn id="1" xr3:uid="{00000000-0010-0000-0500-000001000000}" name="ID Ramo" dataDxfId="25"/>
    <tableColumn id="2" xr3:uid="{00000000-0010-0000-0500-000002000000}" name="Ramo" dataDxfId="24">
      <calculatedColumnFormula>'V.Comisiones y viáticos'!$B$1</calculatedColumnFormula>
    </tableColumn>
    <tableColumn id="3" xr3:uid="{00000000-0010-0000-0500-000003000000}" name="Dependencia" dataDxfId="23">
      <calculatedColumnFormula>'V.Comisiones y viáticos'!$B$2</calculatedColumnFormula>
    </tableColumn>
    <tableColumn id="4" xr3:uid="{00000000-0010-0000-0500-000004000000}" name="Año" dataDxfId="22"/>
    <tableColumn id="5" xr3:uid="{00000000-0010-0000-0500-000005000000}" name="Número de comisiones_x000a_Nacional" dataDxfId="21">
      <calculatedColumnFormula>'V.Comisiones y viáticos'!$B$6</calculatedColumnFormula>
    </tableColumn>
    <tableColumn id="6" xr3:uid="{00000000-0010-0000-0500-000006000000}" name="Personas_x000a_Nacional" dataDxfId="20">
      <calculatedColumnFormula>'V.Comisiones y viáticos'!$C$6</calculatedColumnFormula>
    </tableColumn>
    <tableColumn id="7" xr3:uid="{00000000-0010-0000-0500-000007000000}" name="Presupuesto ejercido_x000a_Nacional" dataDxfId="19">
      <calculatedColumnFormula>'V.Comisiones y viáticos'!$D$6</calculatedColumnFormula>
    </tableColumn>
    <tableColumn id="8" xr3:uid="{00000000-0010-0000-0500-000008000000}" name="Número de comisiones_x000a_Internacional" dataDxfId="18">
      <calculatedColumnFormula>'V.Comisiones y viáticos'!$E$6</calculatedColumnFormula>
    </tableColumn>
    <tableColumn id="9" xr3:uid="{00000000-0010-0000-0500-000009000000}" name="Personas_x000a_Internacional" dataDxfId="17">
      <calculatedColumnFormula>'V.Comisiones y viáticos'!$F$6</calculatedColumnFormula>
    </tableColumn>
    <tableColumn id="10" xr3:uid="{00000000-0010-0000-0500-00000A000000}" name="Presupuesto ejercido_x000a_Internacional" dataDxfId="16">
      <calculatedColumnFormula>'V.Comisiones y viáticos'!$G$6</calculatedColumnFormula>
    </tableColumn>
    <tableColumn id="13" xr3:uid="{00000000-0010-0000-0500-00000D000000}" name="Total presupuesto ejercido" dataDxfId="15">
      <calculatedColumnFormula>'V.Comisiones y viáticos'!$H$6</calculatedColumnFormula>
    </tableColumn>
    <tableColumn id="16" xr3:uid="{00000000-0010-0000-0500-000010000000}" name="Validación" dataDxfId="14">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a11" displayName="Tabla11" ref="A1:J9" totalsRowShown="0" headerRowDxfId="13" dataDxfId="11" headerRowBorderDxfId="12" tableBorderDxfId="10">
  <autoFilter ref="A1:J9" xr:uid="{00000000-0009-0000-0100-00000B000000}"/>
  <tableColumns count="10">
    <tableColumn id="1" xr3:uid="{00000000-0010-0000-0600-000001000000}" name="ID Ramo" dataDxfId="9"/>
    <tableColumn id="2" xr3:uid="{00000000-0010-0000-0600-000002000000}" name="Ramo" dataDxfId="8">
      <calculatedColumnFormula>VI.Indicadores!$B$1</calculatedColumnFormula>
    </tableColumn>
    <tableColumn id="3" xr3:uid="{00000000-0010-0000-0600-000003000000}" name="Dependencia" dataDxfId="7">
      <calculatedColumnFormula>VI.Indicadores!$B$2</calculatedColumnFormula>
    </tableColumn>
    <tableColumn id="9" xr3:uid="{00000000-0010-0000-0600-000009000000}" name="No." dataDxfId="6"/>
    <tableColumn id="4" xr3:uid="{00000000-0010-0000-0600-000004000000}" name="Indicador" dataDxfId="5"/>
    <tableColumn id="5" xr3:uid="{00000000-0010-0000-0600-000005000000}" name="Variable_1" dataDxfId="4"/>
    <tableColumn id="6" xr3:uid="{00000000-0010-0000-0600-000006000000}" name="Variable_2" dataDxfId="3"/>
    <tableColumn id="7" xr3:uid="{00000000-0010-0000-0600-000007000000}" name="Resultado" dataDxfId="2" dataCellStyle="Porcentaje"/>
    <tableColumn id="8" xr3:uid="{00000000-0010-0000-0600-000008000000}" name="Validación" dataDxfId="1" dataCellStyle="Porcentaje">
      <calculatedColumnFormula>IFERROR(F2/(G2*#REF!)-1,"")</calculatedColumnFormula>
    </tableColumn>
    <tableColumn id="12" xr3:uid="{00000000-0010-0000-0600-00000C000000}" name="Validación2" dataDxfId="0">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zoomScaleNormal="100" workbookViewId="0">
      <selection activeCell="H9" sqref="H9"/>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1"/>
      <c r="D1" s="220"/>
      <c r="E1" s="220"/>
    </row>
    <row r="2" spans="1:13" s="218" customFormat="1" ht="24" customHeight="1" x14ac:dyDescent="0.25">
      <c r="A2" s="222" t="s">
        <v>540</v>
      </c>
      <c r="B2" s="219" t="s">
        <v>307</v>
      </c>
      <c r="C2" s="220"/>
      <c r="D2" s="220"/>
      <c r="E2" s="220"/>
    </row>
    <row r="3" spans="1:13" s="218" customFormat="1" ht="24" customHeight="1" x14ac:dyDescent="0.25">
      <c r="A3" s="223" t="s">
        <v>316</v>
      </c>
    </row>
    <row r="4" spans="1:13" ht="15.75" customHeight="1" x14ac:dyDescent="0.3">
      <c r="A4" s="225" t="s">
        <v>0</v>
      </c>
      <c r="B4" s="56" t="s">
        <v>513</v>
      </c>
      <c r="C4" s="57"/>
      <c r="D4" s="57"/>
      <c r="E4" s="57"/>
      <c r="F4" s="57"/>
      <c r="G4" s="57"/>
      <c r="H4" s="57"/>
      <c r="I4" s="227" t="s">
        <v>23</v>
      </c>
      <c r="J4" s="227"/>
      <c r="K4" s="227"/>
      <c r="L4" s="227"/>
      <c r="M4" s="227"/>
    </row>
    <row r="5" spans="1:13" ht="16.5" x14ac:dyDescent="0.3">
      <c r="A5" s="225"/>
      <c r="B5" s="58" t="s">
        <v>506</v>
      </c>
      <c r="C5" s="58"/>
      <c r="D5" s="58"/>
      <c r="E5" s="58"/>
      <c r="F5" s="58"/>
      <c r="G5" s="58"/>
      <c r="H5" s="58"/>
      <c r="I5" s="227"/>
      <c r="J5" s="227"/>
      <c r="K5" s="227"/>
      <c r="L5" s="227"/>
      <c r="M5" s="227"/>
    </row>
    <row r="6" spans="1:13" ht="16.5" x14ac:dyDescent="0.3">
      <c r="A6" s="225"/>
      <c r="B6" s="228" t="s">
        <v>27</v>
      </c>
      <c r="C6" s="59" t="s">
        <v>24</v>
      </c>
      <c r="D6" s="59"/>
      <c r="E6" s="59"/>
      <c r="F6" s="59"/>
      <c r="G6" s="59"/>
      <c r="H6" s="59"/>
      <c r="I6" s="228" t="s">
        <v>20</v>
      </c>
      <c r="J6" s="59" t="s">
        <v>25</v>
      </c>
      <c r="K6" s="59"/>
      <c r="L6" s="59"/>
      <c r="M6" s="59"/>
    </row>
    <row r="7" spans="1:13" s="61" customFormat="1" x14ac:dyDescent="0.3">
      <c r="A7" s="226"/>
      <c r="B7" s="229"/>
      <c r="C7" s="60" t="s">
        <v>10</v>
      </c>
      <c r="D7" s="60" t="s">
        <v>11</v>
      </c>
      <c r="E7" s="60" t="s">
        <v>12</v>
      </c>
      <c r="F7" s="60" t="s">
        <v>13</v>
      </c>
      <c r="G7" s="60" t="s">
        <v>14</v>
      </c>
      <c r="H7" s="60" t="s">
        <v>15</v>
      </c>
      <c r="I7" s="229"/>
      <c r="J7" s="60" t="s">
        <v>18</v>
      </c>
      <c r="K7" s="60" t="s">
        <v>19</v>
      </c>
      <c r="L7" s="60" t="s">
        <v>16</v>
      </c>
      <c r="M7" s="60" t="s">
        <v>17</v>
      </c>
    </row>
    <row r="8" spans="1:13" ht="19.5" customHeight="1" x14ac:dyDescent="0.3">
      <c r="A8" s="62" t="s">
        <v>1</v>
      </c>
      <c r="B8" s="41">
        <f>IF(COUNTBLANK(B9:B17)&gt;0,"",SUM(B9,B14))</f>
        <v>81811713.970000014</v>
      </c>
      <c r="C8" s="42">
        <f t="shared" ref="C8:F8" si="0">IF(COUNTBLANK(C9:C17)&gt;0,"",SUM(C9,C14))</f>
        <v>69960142.469999984</v>
      </c>
      <c r="D8" s="42">
        <f t="shared" si="0"/>
        <v>61188521.93</v>
      </c>
      <c r="E8" s="42">
        <f t="shared" si="0"/>
        <v>67048761.109999992</v>
      </c>
      <c r="F8" s="42">
        <f t="shared" si="0"/>
        <v>68902847.530000016</v>
      </c>
      <c r="G8" s="42">
        <f>IF(COUNTBLANK(G9:G17)&gt;0,"",SUM(G9,G14))</f>
        <v>68483746.819999993</v>
      </c>
      <c r="H8" s="43"/>
      <c r="I8" s="70">
        <f>IFERROR(($G8/(B8*Deflactor!I7))-1,"na")</f>
        <v>-0.34117869840917037</v>
      </c>
      <c r="J8" s="70">
        <f>IFERROR(($G8/(C8*Deflactor!$I$8))-1,"na")</f>
        <v>-0.1967553772129742</v>
      </c>
      <c r="K8" s="70">
        <f>IFERROR(($G8/(D8*Deflactor!$I$9))-1,"na")</f>
        <v>-3.735000846342007E-2</v>
      </c>
      <c r="L8" s="70">
        <f>IFERROR(($G8/(E8*Deflactor!$I$10))-1,"na")</f>
        <v>-8.1632784648539181E-2</v>
      </c>
      <c r="M8" s="71">
        <f>IFERROR(($G8/(F8*Deflactor!$I$11))-1,"na")</f>
        <v>-4.8774322043615093E-2</v>
      </c>
    </row>
    <row r="9" spans="1:13" ht="19.5" customHeight="1" x14ac:dyDescent="0.3">
      <c r="A9" s="63" t="s">
        <v>2</v>
      </c>
      <c r="B9" s="44">
        <f>IF(COUNTBLANK(B10:B13)&gt;0,"",SUM(B10:B13))</f>
        <v>81811713.970000014</v>
      </c>
      <c r="C9" s="45">
        <f t="shared" ref="C9:G9" si="1">IF(COUNTBLANK(C10:C13)&gt;0,"",SUM(C10:C13))</f>
        <v>69960142.469999984</v>
      </c>
      <c r="D9" s="45">
        <f t="shared" si="1"/>
        <v>61188521.93</v>
      </c>
      <c r="E9" s="45">
        <f t="shared" si="1"/>
        <v>67048761.109999992</v>
      </c>
      <c r="F9" s="45">
        <f t="shared" si="1"/>
        <v>68902847.530000016</v>
      </c>
      <c r="G9" s="45">
        <f t="shared" si="1"/>
        <v>68483746.819999993</v>
      </c>
      <c r="H9" s="46"/>
      <c r="I9" s="72">
        <f>IFERROR(($G9/(B9*Deflactor!$I$7))-1,"na")</f>
        <v>-0.34117869840917037</v>
      </c>
      <c r="J9" s="72">
        <f>IFERROR(($G9/(C9*Deflactor!$I$8))-1,"na")</f>
        <v>-0.1967553772129742</v>
      </c>
      <c r="K9" s="72">
        <f>IFERROR(($G9/(D9*Deflactor!$I$9))-1,"na")</f>
        <v>-3.735000846342007E-2</v>
      </c>
      <c r="L9" s="72">
        <f>IFERROR(($G9/(E9*Deflactor!$I$10))-1,"na")</f>
        <v>-8.1632784648539181E-2</v>
      </c>
      <c r="M9" s="73">
        <f>IFERROR(($G9/(F9*Deflactor!$I$11))-1,"na")</f>
        <v>-4.8774322043615093E-2</v>
      </c>
    </row>
    <row r="10" spans="1:13" ht="19.5" customHeight="1" x14ac:dyDescent="0.3">
      <c r="A10" s="64" t="s">
        <v>3</v>
      </c>
      <c r="B10" s="47">
        <v>43569918.510000005</v>
      </c>
      <c r="C10" s="48">
        <v>35085118.059999995</v>
      </c>
      <c r="D10" s="48">
        <v>36448881.300000004</v>
      </c>
      <c r="E10" s="48">
        <v>37104871.099999994</v>
      </c>
      <c r="F10" s="48">
        <v>38837620.120000005</v>
      </c>
      <c r="G10" s="48">
        <v>39796690.849999994</v>
      </c>
      <c r="H10" s="49"/>
      <c r="I10" s="74">
        <f>IFERROR(($G10/(B10*Deflactor!$I$7))-1,"na")</f>
        <v>-0.28112095434675899</v>
      </c>
      <c r="J10" s="74">
        <f>IFERROR(($G10/(C10*Deflactor!$I$8))-1,"na")</f>
        <v>-6.9245770870830059E-2</v>
      </c>
      <c r="K10" s="74">
        <f>IFERROR(($G10/(D10*Deflactor!$I$9))-1,"na")</f>
        <v>-6.0896154696932325E-2</v>
      </c>
      <c r="L10" s="74">
        <f>IFERROR(($G10/(E10*Deflactor!$I$10))-1,"na")</f>
        <v>-3.5647856238706144E-2</v>
      </c>
      <c r="M10" s="75">
        <f>IFERROR(($G10/(F10*Deflactor!$I$11))-1,"na")</f>
        <v>-1.931942168749734E-2</v>
      </c>
    </row>
    <row r="11" spans="1:13" ht="19.5" customHeight="1" x14ac:dyDescent="0.3">
      <c r="A11" s="64" t="s">
        <v>4</v>
      </c>
      <c r="B11" s="47">
        <v>32168101.229999997</v>
      </c>
      <c r="C11" s="48">
        <v>29082005.359999996</v>
      </c>
      <c r="D11" s="48">
        <v>20161613.809999999</v>
      </c>
      <c r="E11" s="48">
        <v>24333163.009999998</v>
      </c>
      <c r="F11" s="48">
        <v>23770735.800000004</v>
      </c>
      <c r="G11" s="48">
        <v>22873517.52</v>
      </c>
      <c r="H11" s="49"/>
      <c r="I11" s="74">
        <f>IFERROR(($G11/(B11*Deflactor!$I$7))-1,"na")</f>
        <v>-0.44036722600362288</v>
      </c>
      <c r="J11" s="74">
        <f>IFERROR(($G11/(C11*Deflactor!$I$8))-1,"na")</f>
        <v>-0.35461390369343371</v>
      </c>
      <c r="K11" s="74">
        <f>IFERROR(($G11/(D11*Deflactor!$I$9))-1,"na")</f>
        <v>-2.4205142016062831E-2</v>
      </c>
      <c r="L11" s="74">
        <f>IFERROR(($G11/(E11*Deflactor!$I$10))-1,"na")</f>
        <v>-0.15481066806538057</v>
      </c>
      <c r="M11" s="75">
        <f>IFERROR(($G11/(F11*Deflactor!$I$11))-1,"na")</f>
        <v>-7.9076503741222992E-2</v>
      </c>
    </row>
    <row r="12" spans="1:13" ht="19.5" customHeight="1" x14ac:dyDescent="0.3">
      <c r="A12" s="64" t="s">
        <v>5</v>
      </c>
      <c r="B12" s="47">
        <v>0</v>
      </c>
      <c r="C12" s="48">
        <v>0</v>
      </c>
      <c r="D12" s="48">
        <v>0</v>
      </c>
      <c r="E12" s="48">
        <v>0</v>
      </c>
      <c r="F12" s="48">
        <v>0</v>
      </c>
      <c r="G12" s="48">
        <v>0</v>
      </c>
      <c r="H12" s="49"/>
      <c r="I12" s="74" t="str">
        <f>IFERROR(($G12/(B12*Deflactor!$I$7))-1,"na")</f>
        <v>na</v>
      </c>
      <c r="J12" s="74" t="str">
        <f>IFERROR(($G12/(C12*Deflactor!$I$8))-1,"na")</f>
        <v>na</v>
      </c>
      <c r="K12" s="74" t="str">
        <f>IFERROR(($G12/(D12*Deflactor!$I$9))-1,"na")</f>
        <v>na</v>
      </c>
      <c r="L12" s="74" t="str">
        <f>IFERROR(($G12/(E12*Deflactor!$I$10))-1,"na")</f>
        <v>na</v>
      </c>
      <c r="M12" s="75" t="str">
        <f>IFERROR(($G12/(F12*Deflactor!$I$11))-1,"na")</f>
        <v>na</v>
      </c>
    </row>
    <row r="13" spans="1:13" ht="19.5" customHeight="1" x14ac:dyDescent="0.3">
      <c r="A13" s="64" t="s">
        <v>6</v>
      </c>
      <c r="B13" s="47">
        <v>6073694.2300000004</v>
      </c>
      <c r="C13" s="48">
        <v>5793019.0499999998</v>
      </c>
      <c r="D13" s="48">
        <v>4578026.82</v>
      </c>
      <c r="E13" s="48">
        <v>5610727</v>
      </c>
      <c r="F13" s="48">
        <v>6294491.6100000003</v>
      </c>
      <c r="G13" s="48">
        <v>5813538.4500000002</v>
      </c>
      <c r="H13" s="49"/>
      <c r="I13" s="74">
        <f>IFERROR(($G13/(B13*Deflactor!$I$7))-1,"na")</f>
        <v>-0.2466735158821759</v>
      </c>
      <c r="J13" s="74">
        <f>IFERROR(($G13/(C13*Deflactor!$I$8))-1,"na")</f>
        <v>-0.17653225695098063</v>
      </c>
      <c r="K13" s="74">
        <f>IFERROR(($G13/(D13*Deflactor!$I$9))-1,"na")</f>
        <v>9.2227425563514487E-2</v>
      </c>
      <c r="L13" s="74">
        <f>IFERROR(($G13/(E13*Deflactor!$I$10))-1,"na")</f>
        <v>-6.8375229126912629E-2</v>
      </c>
      <c r="M13" s="75">
        <f>IFERROR(($G13/(F13*Deflactor!$I$11))-1,"na")</f>
        <v>-0.11607969023774578</v>
      </c>
    </row>
    <row r="14" spans="1:13" ht="19.5" customHeight="1" x14ac:dyDescent="0.3">
      <c r="A14" s="63" t="s">
        <v>7</v>
      </c>
      <c r="B14" s="50">
        <f t="shared" ref="B14:G14" si="2">IF(COUNTBLANK(B15:B17)&gt;0,"",SUM(B15:B17))</f>
        <v>0</v>
      </c>
      <c r="C14" s="51">
        <f t="shared" si="2"/>
        <v>0</v>
      </c>
      <c r="D14" s="51">
        <f t="shared" si="2"/>
        <v>0</v>
      </c>
      <c r="E14" s="51">
        <f t="shared" si="2"/>
        <v>0</v>
      </c>
      <c r="F14" s="51">
        <f t="shared" si="2"/>
        <v>0</v>
      </c>
      <c r="G14" s="51">
        <f t="shared" si="2"/>
        <v>0</v>
      </c>
      <c r="H14" s="46"/>
      <c r="I14" s="72" t="str">
        <f>IFERROR(($G14/(B14*Deflactor!$I$7))-1,"na")</f>
        <v>na</v>
      </c>
      <c r="J14" s="72" t="str">
        <f>IFERROR(($G14/(C14*Deflactor!$I$8))-1,"na")</f>
        <v>na</v>
      </c>
      <c r="K14" s="72" t="str">
        <f>IFERROR(($G14/(D14*Deflactor!$I$9))-1,"na")</f>
        <v>na</v>
      </c>
      <c r="L14" s="72" t="str">
        <f>IFERROR(($G14/(E14*Deflactor!$I$10))-1,"na")</f>
        <v>na</v>
      </c>
      <c r="M14" s="73" t="str">
        <f>IFERROR(($G14/(F14*Deflactor!$I$11))-1,"na")</f>
        <v>na</v>
      </c>
    </row>
    <row r="15" spans="1:13" ht="19.5" customHeight="1" x14ac:dyDescent="0.3">
      <c r="A15" s="64" t="s">
        <v>8</v>
      </c>
      <c r="B15" s="47">
        <v>0</v>
      </c>
      <c r="C15" s="48">
        <v>0</v>
      </c>
      <c r="D15" s="48">
        <v>0</v>
      </c>
      <c r="E15" s="48">
        <v>0</v>
      </c>
      <c r="F15" s="48">
        <v>0</v>
      </c>
      <c r="G15" s="48">
        <v>0</v>
      </c>
      <c r="H15" s="49"/>
      <c r="I15" s="74" t="str">
        <f>IFERROR(($G15/(B15*Deflactor!$I$7))-1,"na")</f>
        <v>na</v>
      </c>
      <c r="J15" s="74" t="str">
        <f>IFERROR(($G15/(C15*Deflactor!$I$8))-1,"na")</f>
        <v>na</v>
      </c>
      <c r="K15" s="74" t="str">
        <f>IFERROR(($G15/(D15*Deflactor!$I$9))-1,"na")</f>
        <v>na</v>
      </c>
      <c r="L15" s="74" t="str">
        <f>IFERROR(($G15/(E15*Deflactor!$I$10))-1,"na")</f>
        <v>na</v>
      </c>
      <c r="M15" s="75" t="str">
        <f>IFERROR(($G15/(F15*Deflactor!$I$11))-1,"na")</f>
        <v>na</v>
      </c>
    </row>
    <row r="16" spans="1:13" ht="19.5" customHeight="1" x14ac:dyDescent="0.3">
      <c r="A16" s="64" t="s">
        <v>5</v>
      </c>
      <c r="B16" s="47">
        <v>0</v>
      </c>
      <c r="C16" s="48">
        <v>0</v>
      </c>
      <c r="D16" s="48">
        <v>0</v>
      </c>
      <c r="E16" s="48">
        <v>0</v>
      </c>
      <c r="F16" s="48">
        <v>0</v>
      </c>
      <c r="G16" s="48">
        <v>0</v>
      </c>
      <c r="H16" s="49"/>
      <c r="I16" s="74" t="str">
        <f>IFERROR(($G16/(B16*Deflactor!$I$7))-1,"na")</f>
        <v>na</v>
      </c>
      <c r="J16" s="74" t="str">
        <f>IFERROR(($G16/(C16*Deflactor!$I$8))-1,"na")</f>
        <v>na</v>
      </c>
      <c r="K16" s="74" t="str">
        <f>IFERROR(($G16/(D16*Deflactor!$I$9))-1,"na")</f>
        <v>na</v>
      </c>
      <c r="L16" s="74" t="str">
        <f>IFERROR(($G16/(E16*Deflactor!$I$10))-1,"na")</f>
        <v>na</v>
      </c>
      <c r="M16" s="75" t="str">
        <f>IFERROR(($G16/(F16*Deflactor!$I$11))-1,"na")</f>
        <v>na</v>
      </c>
    </row>
    <row r="17" spans="1:13" ht="19.5" customHeight="1" x14ac:dyDescent="0.3">
      <c r="A17" s="65" t="s">
        <v>9</v>
      </c>
      <c r="B17" s="52">
        <v>0</v>
      </c>
      <c r="C17" s="53">
        <v>0</v>
      </c>
      <c r="D17" s="53">
        <v>0</v>
      </c>
      <c r="E17" s="53">
        <v>0</v>
      </c>
      <c r="F17" s="53">
        <v>0</v>
      </c>
      <c r="G17" s="53">
        <v>0</v>
      </c>
      <c r="H17" s="54"/>
      <c r="I17" s="76" t="str">
        <f>IFERROR(($G17/(B17*Deflactor!$I$7))-1,"na")</f>
        <v>na</v>
      </c>
      <c r="J17" s="77" t="str">
        <f>IFERROR(($G17/(C17*Deflactor!$I$8))-1,"na")</f>
        <v>na</v>
      </c>
      <c r="K17" s="77" t="str">
        <f>IFERROR(($G17/(D17*Deflactor!$I$9))-1,"na")</f>
        <v>na</v>
      </c>
      <c r="L17" s="77" t="str">
        <f>IFERROR(($G17/(E17*Deflactor!$I$10))-1,"na")</f>
        <v>na</v>
      </c>
      <c r="M17" s="78" t="str">
        <f>IFERROR(($G17/(F17*Deflactor!$I$11))-1,"na")</f>
        <v>na</v>
      </c>
    </row>
    <row r="19" spans="1:13" x14ac:dyDescent="0.3">
      <c r="A19" s="3" t="s">
        <v>516</v>
      </c>
    </row>
    <row r="20" spans="1:13" x14ac:dyDescent="0.3">
      <c r="A20" s="3" t="s">
        <v>514</v>
      </c>
    </row>
    <row r="21" spans="1:13" x14ac:dyDescent="0.3">
      <c r="A21" s="2" t="s">
        <v>26</v>
      </c>
    </row>
    <row r="22" spans="1:13" x14ac:dyDescent="0.3">
      <c r="A22" s="2" t="s">
        <v>28</v>
      </c>
    </row>
    <row r="23" spans="1:13" x14ac:dyDescent="0.3">
      <c r="A23" s="3" t="s">
        <v>22</v>
      </c>
    </row>
    <row r="24" spans="1:13" ht="63.75" x14ac:dyDescent="0.3">
      <c r="A24" s="224" t="s">
        <v>601</v>
      </c>
      <c r="K24" s="55" t="s">
        <v>503</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kyOjlBNn4AEUFY0HeTiZR4l6yfOMaF1nt8IoiiZy/NsI+vpugMAY5VSSQdnvgZe3Eitodm60rqGeMKM66m8vGw==" saltValue="1zHvX5Bl5OwYwPQOL2wzxw==" spinCount="100000" sheet="1" objects="1" scenarios="1"/>
  <mergeCells count="4">
    <mergeCell ref="A4:A7"/>
    <mergeCell ref="I4:M5"/>
    <mergeCell ref="B6:B7"/>
    <mergeCell ref="I6:I7"/>
  </mergeCells>
  <conditionalFormatting sqref="B8:F9">
    <cfRule type="cellIs" dxfId="118" priority="3" operator="equal">
      <formula>""""""</formula>
    </cfRule>
  </conditionalFormatting>
  <conditionalFormatting sqref="G8:G9">
    <cfRule type="cellIs" dxfId="117" priority="1" operator="equal">
      <formula>""""""</formula>
    </cfRule>
  </conditionalFormatting>
  <dataValidations count="3">
    <dataValidation allowBlank="1" showInputMessage="1" showErrorMessage="1" promptTitle="No modificable" prompt="Esta celda no puede ser modificada" sqref="I8:M17" xr:uid="{00000000-0002-0000-0000-000000000000}"/>
    <dataValidation type="list" allowBlank="1" showInputMessage="1" showErrorMessage="1" promptTitle="Selección ramo" prompt="Seleccione el nombre del ramo correspondiente" sqref="B1" xr:uid="{00000000-0002-0000-0000-000001000000}">
      <formula1>ramo</formula1>
    </dataValidation>
    <dataValidation type="list" allowBlank="1" showInputMessage="1" showErrorMessage="1" promptTitle="Selección institución" prompt="Seleccione el nombre del ente público que reporta" sqref="B2" xr:uid="{00000000-0002-0000-0000-000002000000}">
      <formula1>INDIRECT(selección)</formula1>
    </dataValidation>
  </dataValidations>
  <pageMargins left="0.70866141732283472" right="0.70866141732283472" top="0.74803149606299213" bottom="0.74803149606299213" header="0.31496062992125984" footer="0.31496062992125984"/>
  <pageSetup scale="48" orientation="landscape" r:id="rId1"/>
  <ignoredErrors>
    <ignoredError sqref="C7:H7" numberStoredAsText="1"/>
    <ignoredError sqref="B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1:T389"/>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3.28515625" style="5" bestFit="1" customWidth="1"/>
    <col min="6" max="6" width="13.42578125" style="5" bestFit="1" customWidth="1"/>
    <col min="7" max="7" width="16.7109375" style="5" bestFit="1" customWidth="1"/>
    <col min="8" max="8" width="17.140625" style="5" bestFit="1" customWidth="1"/>
    <col min="9" max="9" width="10.85546875" style="5" bestFit="1" customWidth="1"/>
    <col min="10" max="10" width="19.28515625" style="5" bestFit="1" customWidth="1"/>
    <col min="11" max="11" width="15.42578125" style="5" bestFit="1" customWidth="1"/>
    <col min="12" max="12" width="12.5703125" style="5" bestFit="1" customWidth="1"/>
    <col min="13" max="13" width="9.140625" style="5" bestFit="1" customWidth="1"/>
    <col min="14" max="14" width="20.85546875" style="5" bestFit="1" customWidth="1"/>
    <col min="15" max="15" width="14.7109375" style="5" bestFit="1" customWidth="1"/>
    <col min="16" max="16" width="10.285156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6" customFormat="1" x14ac:dyDescent="0.25">
      <c r="A1" s="6" t="s">
        <v>462</v>
      </c>
      <c r="B1" s="6" t="s">
        <v>463</v>
      </c>
      <c r="C1" s="6" t="s">
        <v>464</v>
      </c>
      <c r="D1" s="6" t="s">
        <v>29</v>
      </c>
      <c r="E1" s="6" t="s">
        <v>1</v>
      </c>
      <c r="F1" s="6" t="s">
        <v>465</v>
      </c>
      <c r="G1" s="6" t="s">
        <v>466</v>
      </c>
      <c r="H1" s="6" t="s">
        <v>467</v>
      </c>
      <c r="I1" s="6" t="s">
        <v>5</v>
      </c>
      <c r="J1" s="6" t="s">
        <v>6</v>
      </c>
      <c r="K1" s="6" t="s">
        <v>468</v>
      </c>
      <c r="L1" s="6" t="s">
        <v>469</v>
      </c>
      <c r="M1" s="6" t="s">
        <v>470</v>
      </c>
      <c r="N1" s="6" t="s">
        <v>9</v>
      </c>
      <c r="O1" s="6" t="s">
        <v>471</v>
      </c>
      <c r="P1" s="6" t="s">
        <v>472</v>
      </c>
      <c r="Q1" s="6" t="s">
        <v>473</v>
      </c>
      <c r="R1" s="6" t="s">
        <v>474</v>
      </c>
      <c r="S1" s="6" t="s">
        <v>475</v>
      </c>
      <c r="T1" s="6" t="s">
        <v>476</v>
      </c>
    </row>
    <row r="2" spans="1:20" s="6" customFormat="1" x14ac:dyDescent="0.2">
      <c r="A2" s="7">
        <v>1</v>
      </c>
      <c r="B2" s="8" t="str">
        <f t="shared" ref="B2:B7" si="0">selección</f>
        <v>_48_Cultura</v>
      </c>
      <c r="C2" s="9" t="str">
        <f>'I.Clasificación económica'!$B$2</f>
        <v>Instituto Nacional de Lenguas Indígenas</v>
      </c>
      <c r="D2" s="10" t="str">
        <f>MID('I.Clasificación económica'!$B6,1,4)</f>
        <v>2018</v>
      </c>
      <c r="E2" s="11">
        <f>'I.Clasificación económica'!$B8</f>
        <v>81811713.970000014</v>
      </c>
      <c r="F2" s="11">
        <f>'I.Clasificación económica'!$B9</f>
        <v>81811713.970000014</v>
      </c>
      <c r="G2" s="11">
        <f>'I.Clasificación económica'!$B10</f>
        <v>43569918.510000005</v>
      </c>
      <c r="H2" s="11">
        <f>'I.Clasificación económica'!$B11</f>
        <v>32168101.229999997</v>
      </c>
      <c r="I2" s="11">
        <f>'I.Clasificación económica'!$B12</f>
        <v>0</v>
      </c>
      <c r="J2" s="11">
        <f>'I.Clasificación económica'!$B13</f>
        <v>6073694.2300000004</v>
      </c>
      <c r="K2" s="11">
        <f>'I.Clasificación económica'!$B14</f>
        <v>0</v>
      </c>
      <c r="L2" s="11">
        <f>'I.Clasificación económica'!$B15</f>
        <v>0</v>
      </c>
      <c r="M2" s="11">
        <f>'I.Clasificación económica'!$B16</f>
        <v>0</v>
      </c>
      <c r="N2" s="11">
        <f>'I.Clasificación económica'!$B17</f>
        <v>0</v>
      </c>
      <c r="O2" s="12">
        <f>SUM(Tabla1[[#This Row],[Servicios Personales]:[Otros gastos corrientes]])</f>
        <v>81811713.970000014</v>
      </c>
      <c r="P2" s="12" t="b">
        <f>Tabla1[[#This Row],[Validación1]]=Tabla1[[#This Row],[Gasto Corriente]]</f>
        <v>1</v>
      </c>
      <c r="Q2" s="12">
        <f>SUM(Tabla1[[#This Row],[Inversión Física]:[Otros gastos de inversión]])</f>
        <v>0</v>
      </c>
      <c r="R2" s="12" t="b">
        <f>Tabla1[[#This Row],[Validación23]]=Tabla1[[#This Row],[Gasto de Inversión]]</f>
        <v>1</v>
      </c>
      <c r="S2" s="12">
        <f t="shared" ref="S2:S7" si="1">SUM(F2,K2)</f>
        <v>81811713.970000014</v>
      </c>
      <c r="T2" s="12" t="b">
        <f>Tabla1[[#This Row],[Total calculado]]=Tabla1[[#This Row],[Total]]</f>
        <v>1</v>
      </c>
    </row>
    <row r="3" spans="1:20" s="6" customFormat="1" x14ac:dyDescent="0.2">
      <c r="A3" s="7">
        <v>1</v>
      </c>
      <c r="B3" s="8" t="str">
        <f t="shared" si="0"/>
        <v>_48_Cultura</v>
      </c>
      <c r="C3" s="9" t="str">
        <f>'I.Clasificación económica'!$B$2</f>
        <v>Instituto Nacional de Lenguas Indígenas</v>
      </c>
      <c r="D3" s="10" t="str">
        <f>'I.Clasificación económica'!$C7</f>
        <v>2019</v>
      </c>
      <c r="E3" s="11">
        <f>'I.Clasificación económica'!$C8</f>
        <v>69960142.469999984</v>
      </c>
      <c r="F3" s="11">
        <f>'I.Clasificación económica'!$C9</f>
        <v>69960142.469999984</v>
      </c>
      <c r="G3" s="11">
        <f>'I.Clasificación económica'!$C10</f>
        <v>35085118.059999995</v>
      </c>
      <c r="H3" s="11">
        <f>'I.Clasificación económica'!$C11</f>
        <v>29082005.359999996</v>
      </c>
      <c r="I3" s="11">
        <f>'I.Clasificación económica'!$C12</f>
        <v>0</v>
      </c>
      <c r="J3" s="11">
        <f>'I.Clasificación económica'!$C13</f>
        <v>5793019.0499999998</v>
      </c>
      <c r="K3" s="11">
        <f>'I.Clasificación económica'!$C14</f>
        <v>0</v>
      </c>
      <c r="L3" s="11">
        <f>'I.Clasificación económica'!$C15</f>
        <v>0</v>
      </c>
      <c r="M3" s="11">
        <f>'I.Clasificación económica'!$C16</f>
        <v>0</v>
      </c>
      <c r="N3" s="11">
        <f>'I.Clasificación económica'!$C17</f>
        <v>0</v>
      </c>
      <c r="O3" s="12">
        <f>SUM(Tabla1[[#This Row],[Servicios Personales]:[Otros gastos corrientes]])</f>
        <v>69960142.469999984</v>
      </c>
      <c r="P3" s="12" t="b">
        <f>Tabla1[[#This Row],[Validación1]]=Tabla1[[#This Row],[Gasto Corriente]]</f>
        <v>1</v>
      </c>
      <c r="Q3" s="12">
        <f>SUM(Tabla1[[#This Row],[Inversión Física]:[Otros gastos de inversión]])</f>
        <v>0</v>
      </c>
      <c r="R3" s="12" t="b">
        <f>Tabla1[[#This Row],[Validación23]]=Tabla1[[#This Row],[Gasto de Inversión]]</f>
        <v>1</v>
      </c>
      <c r="S3" s="12">
        <f t="shared" si="1"/>
        <v>69960142.469999984</v>
      </c>
      <c r="T3" s="12" t="b">
        <f>Tabla1[[#This Row],[Total calculado]]=Tabla1[[#This Row],[Total]]</f>
        <v>1</v>
      </c>
    </row>
    <row r="4" spans="1:20" s="6" customFormat="1" x14ac:dyDescent="0.2">
      <c r="A4" s="7">
        <v>1</v>
      </c>
      <c r="B4" s="8" t="str">
        <f t="shared" si="0"/>
        <v>_48_Cultura</v>
      </c>
      <c r="C4" s="9" t="str">
        <f>'I.Clasificación económica'!$B$2</f>
        <v>Instituto Nacional de Lenguas Indígenas</v>
      </c>
      <c r="D4" s="10" t="str">
        <f>'I.Clasificación económica'!D7</f>
        <v>2020</v>
      </c>
      <c r="E4" s="11">
        <f>'I.Clasificación económica'!$D8</f>
        <v>61188521.93</v>
      </c>
      <c r="F4" s="11">
        <f>'I.Clasificación económica'!$D9</f>
        <v>61188521.93</v>
      </c>
      <c r="G4" s="11">
        <f>'I.Clasificación económica'!$D10</f>
        <v>36448881.300000004</v>
      </c>
      <c r="H4" s="11">
        <f>'I.Clasificación económica'!$D11</f>
        <v>20161613.809999999</v>
      </c>
      <c r="I4" s="11">
        <f>'I.Clasificación económica'!$D12</f>
        <v>0</v>
      </c>
      <c r="J4" s="11">
        <f>'I.Clasificación económica'!$D13</f>
        <v>4578026.82</v>
      </c>
      <c r="K4" s="11">
        <f>'I.Clasificación económica'!$D14</f>
        <v>0</v>
      </c>
      <c r="L4" s="11">
        <f>'I.Clasificación económica'!$D15</f>
        <v>0</v>
      </c>
      <c r="M4" s="11">
        <f>'I.Clasificación económica'!$D16</f>
        <v>0</v>
      </c>
      <c r="N4" s="11">
        <f>'I.Clasificación económica'!$D17</f>
        <v>0</v>
      </c>
      <c r="O4" s="12">
        <f>SUM(Tabla1[[#This Row],[Servicios Personales]:[Otros gastos corrientes]])</f>
        <v>61188521.93</v>
      </c>
      <c r="P4" s="12" t="b">
        <f>Tabla1[[#This Row],[Validación1]]=Tabla1[[#This Row],[Gasto Corriente]]</f>
        <v>1</v>
      </c>
      <c r="Q4" s="12">
        <f>SUM(Tabla1[[#This Row],[Inversión Física]:[Otros gastos de inversión]])</f>
        <v>0</v>
      </c>
      <c r="R4" s="12" t="b">
        <f>Tabla1[[#This Row],[Validación23]]=Tabla1[[#This Row],[Gasto de Inversión]]</f>
        <v>1</v>
      </c>
      <c r="S4" s="12">
        <f t="shared" si="1"/>
        <v>61188521.93</v>
      </c>
      <c r="T4" s="12" t="b">
        <f>Tabla1[[#This Row],[Total calculado]]=Tabla1[[#This Row],[Total]]</f>
        <v>1</v>
      </c>
    </row>
    <row r="5" spans="1:20" s="6" customFormat="1" x14ac:dyDescent="0.2">
      <c r="A5" s="7">
        <v>1</v>
      </c>
      <c r="B5" s="8" t="str">
        <f t="shared" si="0"/>
        <v>_48_Cultura</v>
      </c>
      <c r="C5" s="9" t="str">
        <f>'I.Clasificación económica'!$B$2</f>
        <v>Instituto Nacional de Lenguas Indígenas</v>
      </c>
      <c r="D5" s="10" t="str">
        <f>'I.Clasificación económica'!C7</f>
        <v>2019</v>
      </c>
      <c r="E5" s="11">
        <f>'I.Clasificación económica'!$E8</f>
        <v>67048761.109999992</v>
      </c>
      <c r="F5" s="11">
        <f>'I.Clasificación económica'!$E9</f>
        <v>67048761.109999992</v>
      </c>
      <c r="G5" s="11">
        <f>'I.Clasificación económica'!$E10</f>
        <v>37104871.099999994</v>
      </c>
      <c r="H5" s="11">
        <f>'I.Clasificación económica'!$E11</f>
        <v>24333163.009999998</v>
      </c>
      <c r="I5" s="11">
        <f>'I.Clasificación económica'!$E12</f>
        <v>0</v>
      </c>
      <c r="J5" s="11">
        <f>'I.Clasificación económica'!$E13</f>
        <v>5610727</v>
      </c>
      <c r="K5" s="11">
        <f>'I.Clasificación económica'!$E14</f>
        <v>0</v>
      </c>
      <c r="L5" s="11">
        <f>'I.Clasificación económica'!$E15</f>
        <v>0</v>
      </c>
      <c r="M5" s="11">
        <f>'I.Clasificación económica'!$E16</f>
        <v>0</v>
      </c>
      <c r="N5" s="11">
        <f>'I.Clasificación económica'!$E17</f>
        <v>0</v>
      </c>
      <c r="O5" s="12">
        <f>SUM(Tabla1[[#This Row],[Servicios Personales]:[Otros gastos corrientes]])</f>
        <v>67048761.109999992</v>
      </c>
      <c r="P5" s="12" t="b">
        <f>Tabla1[[#This Row],[Validación1]]=Tabla1[[#This Row],[Gasto Corriente]]</f>
        <v>1</v>
      </c>
      <c r="Q5" s="12">
        <f>SUM(Tabla1[[#This Row],[Inversión Física]:[Otros gastos de inversión]])</f>
        <v>0</v>
      </c>
      <c r="R5" s="12" t="b">
        <f>Tabla1[[#This Row],[Validación23]]=Tabla1[[#This Row],[Gasto de Inversión]]</f>
        <v>1</v>
      </c>
      <c r="S5" s="12">
        <f t="shared" si="1"/>
        <v>67048761.109999992</v>
      </c>
      <c r="T5" s="12" t="b">
        <f>Tabla1[[#This Row],[Total calculado]]=Tabla1[[#This Row],[Total]]</f>
        <v>1</v>
      </c>
    </row>
    <row r="6" spans="1:20" s="10" customFormat="1" x14ac:dyDescent="0.2">
      <c r="A6" s="7">
        <v>1</v>
      </c>
      <c r="B6" s="8" t="str">
        <f t="shared" si="0"/>
        <v>_48_Cultura</v>
      </c>
      <c r="C6" s="9" t="str">
        <f>'I.Clasificación económica'!$B$2</f>
        <v>Instituto Nacional de Lenguas Indígenas</v>
      </c>
      <c r="D6" s="10" t="str">
        <f>'I.Clasificación económica'!F7</f>
        <v>2022</v>
      </c>
      <c r="E6" s="11">
        <f>'I.Clasificación económica'!$F8</f>
        <v>68902847.530000016</v>
      </c>
      <c r="F6" s="11">
        <f>'I.Clasificación económica'!$F9</f>
        <v>68902847.530000016</v>
      </c>
      <c r="G6" s="11">
        <f>'I.Clasificación económica'!$F10</f>
        <v>38837620.120000005</v>
      </c>
      <c r="H6" s="11">
        <f>'I.Clasificación económica'!$F11</f>
        <v>23770735.800000004</v>
      </c>
      <c r="I6" s="11">
        <f>'I.Clasificación económica'!$F12</f>
        <v>0</v>
      </c>
      <c r="J6" s="11">
        <f>'I.Clasificación económica'!$F13</f>
        <v>6294491.6100000003</v>
      </c>
      <c r="K6" s="11">
        <f>'I.Clasificación económica'!$F14</f>
        <v>0</v>
      </c>
      <c r="L6" s="11">
        <f>'I.Clasificación económica'!$F15</f>
        <v>0</v>
      </c>
      <c r="M6" s="11">
        <f>'I.Clasificación económica'!$F16</f>
        <v>0</v>
      </c>
      <c r="N6" s="11">
        <f>'I.Clasificación económica'!$F17</f>
        <v>0</v>
      </c>
      <c r="O6" s="12">
        <f>SUM(Tabla1[[#This Row],[Servicios Personales]:[Otros gastos corrientes]])</f>
        <v>68902847.530000016</v>
      </c>
      <c r="P6" s="12" t="b">
        <f>Tabla1[[#This Row],[Validación1]]=Tabla1[[#This Row],[Gasto Corriente]]</f>
        <v>1</v>
      </c>
      <c r="Q6" s="12">
        <f>SUM(Tabla1[[#This Row],[Inversión Física]:[Otros gastos de inversión]])</f>
        <v>0</v>
      </c>
      <c r="R6" s="12" t="b">
        <f>Tabla1[[#This Row],[Validación23]]=Tabla1[[#This Row],[Gasto de Inversión]]</f>
        <v>1</v>
      </c>
      <c r="S6" s="12">
        <f t="shared" si="1"/>
        <v>68902847.530000016</v>
      </c>
      <c r="T6" s="12" t="b">
        <f>Tabla1[[#This Row],[Total calculado]]=Tabla1[[#This Row],[Total]]</f>
        <v>1</v>
      </c>
    </row>
    <row r="7" spans="1:20" s="10" customFormat="1" x14ac:dyDescent="0.2">
      <c r="A7" s="7">
        <v>1</v>
      </c>
      <c r="B7" s="8" t="str">
        <f t="shared" si="0"/>
        <v>_48_Cultura</v>
      </c>
      <c r="C7" s="9" t="str">
        <f>'I.Clasificación económica'!$B$2</f>
        <v>Instituto Nacional de Lenguas Indígenas</v>
      </c>
      <c r="D7" s="10" t="str">
        <f>'I.Clasificación económica'!G7</f>
        <v>2023</v>
      </c>
      <c r="E7" s="11">
        <f>'I.Clasificación económica'!$G8</f>
        <v>68483746.819999993</v>
      </c>
      <c r="F7" s="11">
        <f>'I.Clasificación económica'!$G9</f>
        <v>68483746.819999993</v>
      </c>
      <c r="G7" s="11">
        <f>'I.Clasificación económica'!$G10</f>
        <v>39796690.849999994</v>
      </c>
      <c r="H7" s="11">
        <f>'I.Clasificación económica'!$G11</f>
        <v>22873517.52</v>
      </c>
      <c r="I7" s="11">
        <f>'I.Clasificación económica'!$G12</f>
        <v>0</v>
      </c>
      <c r="J7" s="11">
        <f>'I.Clasificación económica'!$G13</f>
        <v>5813538.4500000002</v>
      </c>
      <c r="K7" s="11">
        <f>'I.Clasificación económica'!$G14</f>
        <v>0</v>
      </c>
      <c r="L7" s="11">
        <f>'I.Clasificación económica'!$G15</f>
        <v>0</v>
      </c>
      <c r="M7" s="11">
        <f>'I.Clasificación económica'!$G16</f>
        <v>0</v>
      </c>
      <c r="N7" s="11">
        <f>'I.Clasificación económica'!$G17</f>
        <v>0</v>
      </c>
      <c r="O7" s="12">
        <f>SUM(Tabla1[[#This Row],[Servicios Personales]:[Otros gastos corrientes]])</f>
        <v>68483746.819999993</v>
      </c>
      <c r="P7" s="12" t="b">
        <f>Tabla1[[#This Row],[Validación1]]=Tabla1[[#This Row],[Gasto Corriente]]</f>
        <v>1</v>
      </c>
      <c r="Q7" s="12">
        <f>SUM(Tabla1[[#This Row],[Inversión Física]:[Otros gastos de inversión]])</f>
        <v>0</v>
      </c>
      <c r="R7" s="12" t="b">
        <f>Tabla1[[#This Row],[Validación23]]=Tabla1[[#This Row],[Gasto de Inversión]]</f>
        <v>1</v>
      </c>
      <c r="S7" s="12">
        <f t="shared" si="1"/>
        <v>68483746.819999993</v>
      </c>
      <c r="T7" s="12" t="b">
        <f>Tabla1[[#This Row],[Total calculado]]=Tabla1[[#This Row],[Total]]</f>
        <v>1</v>
      </c>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47.28515625" style="5" bestFit="1" customWidth="1"/>
    <col min="6" max="9" width="10.85546875" style="5" bestFit="1" customWidth="1"/>
    <col min="10" max="16384" width="27.140625" style="5"/>
  </cols>
  <sheetData>
    <row r="1" spans="1:9" s="6" customFormat="1" x14ac:dyDescent="0.25">
      <c r="A1" s="6" t="s">
        <v>462</v>
      </c>
      <c r="B1" s="6" t="s">
        <v>463</v>
      </c>
      <c r="C1" s="6" t="s">
        <v>464</v>
      </c>
      <c r="D1" s="6" t="s">
        <v>29</v>
      </c>
      <c r="E1" s="6" t="s">
        <v>318</v>
      </c>
      <c r="F1" s="6" t="s">
        <v>1</v>
      </c>
      <c r="G1" s="6" t="s">
        <v>471</v>
      </c>
      <c r="H1" s="6" t="s">
        <v>472</v>
      </c>
      <c r="I1" s="6" t="s">
        <v>473</v>
      </c>
    </row>
    <row r="2" spans="1:9" s="6" customFormat="1" x14ac:dyDescent="0.2">
      <c r="A2" s="7">
        <v>1</v>
      </c>
      <c r="B2" s="8" t="str">
        <f>'II.Concepto de gasto'!$B$1</f>
        <v>_48_Cultura</v>
      </c>
      <c r="C2" s="9" t="str">
        <f>'II.Concepto de gasto'!$B$2</f>
        <v>Instituto Nacional de Lenguas Indígenas</v>
      </c>
      <c r="D2" s="10" t="str">
        <f>MID('II.Concepto de gasto'!$B$6,1,4)</f>
        <v>2018</v>
      </c>
      <c r="E2" s="13" t="str">
        <f>'II.Concepto de gasto'!$A$9</f>
        <v>14403 - Cuotas para el seguro de gastos médicos del personal civil</v>
      </c>
      <c r="F2" s="11">
        <f>'II.Concepto de gasto'!$B$9</f>
        <v>933581.74</v>
      </c>
      <c r="G2" s="11">
        <f t="shared" ref="G2:G33" si="0">SUM($F$2:$F$61)</f>
        <v>20065287.390000001</v>
      </c>
      <c r="H2" s="11">
        <f>'II.Concepto de gasto'!$B$8</f>
        <v>20065287.390000001</v>
      </c>
      <c r="I2" s="12" t="b">
        <f>Tabla16[[#This Row],[Validación2]]=Tabla16[[#This Row],[Validación1]]</f>
        <v>1</v>
      </c>
    </row>
    <row r="3" spans="1:9" s="6" customFormat="1" x14ac:dyDescent="0.2">
      <c r="A3" s="7">
        <v>1</v>
      </c>
      <c r="B3" s="8" t="str">
        <f>'II.Concepto de gasto'!$B$1</f>
        <v>_48_Cultura</v>
      </c>
      <c r="C3" s="9" t="str">
        <f>'II.Concepto de gasto'!$B$2</f>
        <v>Instituto Nacional de Lenguas Indígenas</v>
      </c>
      <c r="D3" s="10" t="str">
        <f>MID('II.Concepto de gasto'!$B$6,1,4)</f>
        <v>2018</v>
      </c>
      <c r="E3" s="13" t="str">
        <f>'II.Concepto de gasto'!$A$10</f>
        <v>14404 - Cuotas para el seguro de separación individualizado</v>
      </c>
      <c r="F3" s="11">
        <f>'II.Concepto de gasto'!$B$10</f>
        <v>2656006.91</v>
      </c>
      <c r="G3" s="11">
        <f t="shared" si="0"/>
        <v>20065287.390000001</v>
      </c>
      <c r="H3" s="11">
        <f>'II.Concepto de gasto'!$B$8</f>
        <v>20065287.390000001</v>
      </c>
      <c r="I3" s="12" t="b">
        <f>Tabla16[[#This Row],[Validación2]]=Tabla16[[#This Row],[Validación1]]</f>
        <v>1</v>
      </c>
    </row>
    <row r="4" spans="1:9" s="6" customFormat="1" x14ac:dyDescent="0.2">
      <c r="A4" s="7">
        <v>1</v>
      </c>
      <c r="B4" s="8" t="str">
        <f>'II.Concepto de gasto'!$B$1</f>
        <v>_48_Cultura</v>
      </c>
      <c r="C4" s="9" t="str">
        <f>'II.Concepto de gasto'!$B$2</f>
        <v>Instituto Nacional de Lenguas Indígenas</v>
      </c>
      <c r="D4" s="10" t="str">
        <f>MID('II.Concepto de gasto'!$B$6,1,4)</f>
        <v>2018</v>
      </c>
      <c r="E4" s="13" t="str">
        <f>'II.Concepto de gasto'!$A$11</f>
        <v>21101 - Materiales y útiles de oficina</v>
      </c>
      <c r="F4" s="11">
        <f>'II.Concepto de gasto'!$B$11</f>
        <v>210195.25</v>
      </c>
      <c r="G4" s="11">
        <f t="shared" si="0"/>
        <v>20065287.390000001</v>
      </c>
      <c r="H4" s="11">
        <f>'II.Concepto de gasto'!$B$8</f>
        <v>20065287.390000001</v>
      </c>
      <c r="I4" s="12" t="b">
        <f>Tabla16[[#This Row],[Validación2]]=Tabla16[[#This Row],[Validación1]]</f>
        <v>1</v>
      </c>
    </row>
    <row r="5" spans="1:9" s="6" customFormat="1" x14ac:dyDescent="0.2">
      <c r="A5" s="7">
        <v>1</v>
      </c>
      <c r="B5" s="8" t="str">
        <f>'II.Concepto de gasto'!$B$1</f>
        <v>_48_Cultura</v>
      </c>
      <c r="C5" s="9" t="str">
        <f>'II.Concepto de gasto'!$B$2</f>
        <v>Instituto Nacional de Lenguas Indígenas</v>
      </c>
      <c r="D5" s="10" t="str">
        <f>MID('II.Concepto de gasto'!$B$6,1,4)</f>
        <v>2018</v>
      </c>
      <c r="E5" s="13" t="str">
        <f>'II.Concepto de gasto'!$A$12</f>
        <v>21201 - Materiales y útiles de impresión y reproducción</v>
      </c>
      <c r="F5" s="11">
        <f>'II.Concepto de gasto'!$B$12</f>
        <v>0</v>
      </c>
      <c r="G5" s="11">
        <f t="shared" si="0"/>
        <v>20065287.390000001</v>
      </c>
      <c r="H5" s="11">
        <f>'II.Concepto de gasto'!$B$8</f>
        <v>20065287.390000001</v>
      </c>
      <c r="I5" s="12" t="b">
        <f>Tabla16[[#This Row],[Validación2]]=Tabla16[[#This Row],[Validación1]]</f>
        <v>1</v>
      </c>
    </row>
    <row r="6" spans="1:9" s="10" customFormat="1" x14ac:dyDescent="0.2">
      <c r="A6" s="7">
        <v>1</v>
      </c>
      <c r="B6" s="8" t="str">
        <f>'II.Concepto de gasto'!$B$1</f>
        <v>_48_Cultura</v>
      </c>
      <c r="C6" s="9" t="str">
        <f>'II.Concepto de gasto'!$B$2</f>
        <v>Instituto Nacional de Lenguas Indígenas</v>
      </c>
      <c r="D6" s="10" t="str">
        <f>MID('II.Concepto de gasto'!$B$6,1,4)</f>
        <v>2018</v>
      </c>
      <c r="E6" s="13" t="str">
        <f>'II.Concepto de gasto'!$A$13</f>
        <v>21401 - Materiales y útiles consumibles para el procesamiento en equipos y bienes informáticos</v>
      </c>
      <c r="F6" s="11">
        <f>'II.Concepto de gasto'!$B$13</f>
        <v>7820.6</v>
      </c>
      <c r="G6" s="11">
        <f t="shared" si="0"/>
        <v>20065287.390000001</v>
      </c>
      <c r="H6" s="11">
        <f>'II.Concepto de gasto'!$B$8</f>
        <v>20065287.390000001</v>
      </c>
      <c r="I6" s="12" t="b">
        <f>Tabla16[[#This Row],[Validación2]]=Tabla16[[#This Row],[Validación1]]</f>
        <v>1</v>
      </c>
    </row>
    <row r="7" spans="1:9" s="10" customFormat="1" x14ac:dyDescent="0.2">
      <c r="A7" s="7">
        <v>1</v>
      </c>
      <c r="B7" s="8" t="str">
        <f>'II.Concepto de gasto'!$B$1</f>
        <v>_48_Cultura</v>
      </c>
      <c r="C7" s="9" t="str">
        <f>'II.Concepto de gasto'!$B$2</f>
        <v>Instituto Nacional de Lenguas Indígenas</v>
      </c>
      <c r="D7" s="10" t="str">
        <f>MID('II.Concepto de gasto'!$B$6,1,4)</f>
        <v>2018</v>
      </c>
      <c r="E7" s="13" t="str">
        <f>'II.Concepto de gasto'!$A$14</f>
        <v>21501 - Material de apoyo informativo</v>
      </c>
      <c r="F7" s="11">
        <f>'II.Concepto de gasto'!$B$14</f>
        <v>7194</v>
      </c>
      <c r="G7" s="11">
        <f t="shared" si="0"/>
        <v>20065287.390000001</v>
      </c>
      <c r="H7" s="11">
        <f>'II.Concepto de gasto'!$B$8</f>
        <v>20065287.390000001</v>
      </c>
      <c r="I7" s="12" t="b">
        <f>Tabla16[[#This Row],[Validación2]]=Tabla16[[#This Row],[Validación1]]</f>
        <v>1</v>
      </c>
    </row>
    <row r="8" spans="1:9" s="10" customFormat="1" x14ac:dyDescent="0.2">
      <c r="A8" s="7">
        <v>1</v>
      </c>
      <c r="B8" s="8" t="str">
        <f>'II.Concepto de gasto'!$B$1</f>
        <v>_48_Cultura</v>
      </c>
      <c r="C8" s="9" t="str">
        <f>'II.Concepto de gasto'!$B$2</f>
        <v>Instituto Nacional de Lenguas Indígenas</v>
      </c>
      <c r="D8" s="10" t="str">
        <f>MID('II.Concepto de gasto'!$B$6,1,4)</f>
        <v>2018</v>
      </c>
      <c r="E8" s="13" t="str">
        <f>'II.Concepto de gasto'!$A$15</f>
        <v>22102 - Productos alimenticios para personas derivado de la prestación de servicios públicos en unidades de salud, educativas, de readaptación social y otras</v>
      </c>
      <c r="F8" s="11">
        <f>'II.Concepto de gasto'!$B$15</f>
        <v>0</v>
      </c>
      <c r="G8" s="11">
        <f t="shared" si="0"/>
        <v>20065287.390000001</v>
      </c>
      <c r="H8" s="11">
        <f>'II.Concepto de gasto'!$B$8</f>
        <v>20065287.390000001</v>
      </c>
      <c r="I8" s="12" t="b">
        <f>Tabla16[[#This Row],[Validación2]]=Tabla16[[#This Row],[Validación1]]</f>
        <v>1</v>
      </c>
    </row>
    <row r="9" spans="1:9" s="10" customFormat="1" x14ac:dyDescent="0.2">
      <c r="A9" s="7">
        <v>1</v>
      </c>
      <c r="B9" s="8" t="str">
        <f>'II.Concepto de gasto'!$B$1</f>
        <v>_48_Cultura</v>
      </c>
      <c r="C9" s="9" t="str">
        <f>'II.Concepto de gasto'!$B$2</f>
        <v>Instituto Nacional de Lenguas Indígenas</v>
      </c>
      <c r="D9" s="10" t="str">
        <f>MID('II.Concepto de gasto'!$B$6,1,4)</f>
        <v>2018</v>
      </c>
      <c r="E9" s="13" t="str">
        <f>'II.Concepto de gasto'!$A$16</f>
        <v>22103 - Productos alimenticios para el personal que realiza labores en campo o de supervisión</v>
      </c>
      <c r="F9" s="11">
        <f>'II.Concepto de gasto'!$B$16</f>
        <v>0</v>
      </c>
      <c r="G9" s="11">
        <f t="shared" si="0"/>
        <v>20065287.390000001</v>
      </c>
      <c r="H9" s="11">
        <f>'II.Concepto de gasto'!$B$8</f>
        <v>20065287.390000001</v>
      </c>
      <c r="I9" s="12" t="b">
        <f>Tabla16[[#This Row],[Validación2]]=Tabla16[[#This Row],[Validación1]]</f>
        <v>1</v>
      </c>
    </row>
    <row r="10" spans="1:9" s="10" customFormat="1" x14ac:dyDescent="0.2">
      <c r="A10" s="7">
        <v>1</v>
      </c>
      <c r="B10" s="8" t="str">
        <f>'II.Concepto de gasto'!$B$1</f>
        <v>_48_Cultura</v>
      </c>
      <c r="C10" s="9" t="str">
        <f>'II.Concepto de gasto'!$B$2</f>
        <v>Instituto Nacional de Lenguas Indígenas</v>
      </c>
      <c r="D10" s="10" t="str">
        <f>MID('II.Concepto de gasto'!$B$6,1,4)</f>
        <v>2018</v>
      </c>
      <c r="E10" s="13" t="str">
        <f>'II.Concepto de gasto'!$A$17</f>
        <v>22104 - Productos alimenticios para el personal en las instalaciones de las dependencias y entidades</v>
      </c>
      <c r="F10" s="11">
        <f>'II.Concepto de gasto'!$B$17</f>
        <v>94519</v>
      </c>
      <c r="G10" s="11">
        <f t="shared" si="0"/>
        <v>20065287.390000001</v>
      </c>
      <c r="H10" s="11">
        <f>'II.Concepto de gasto'!$B$8</f>
        <v>20065287.390000001</v>
      </c>
      <c r="I10" s="12" t="b">
        <f>Tabla16[[#This Row],[Validación2]]=Tabla16[[#This Row],[Validación1]]</f>
        <v>1</v>
      </c>
    </row>
    <row r="11" spans="1:9" s="10" customFormat="1" x14ac:dyDescent="0.2">
      <c r="A11" s="7">
        <v>1</v>
      </c>
      <c r="B11" s="8" t="str">
        <f>'II.Concepto de gasto'!$B$1</f>
        <v>_48_Cultura</v>
      </c>
      <c r="C11" s="9" t="str">
        <f>'II.Concepto de gasto'!$B$2</f>
        <v>Instituto Nacional de Lenguas Indígenas</v>
      </c>
      <c r="D11" s="10" t="str">
        <f>MID('II.Concepto de gasto'!$B$6,1,4)</f>
        <v>2018</v>
      </c>
      <c r="E11" s="13" t="str">
        <f>'II.Concepto de gasto'!$A$18</f>
        <v>22106 - Productos alimenticios para el personal derivado de actividades extraordinarias</v>
      </c>
      <c r="F11" s="11">
        <f>'II.Concepto de gasto'!$B$18</f>
        <v>87928.15</v>
      </c>
      <c r="G11" s="11">
        <f t="shared" si="0"/>
        <v>20065287.390000001</v>
      </c>
      <c r="H11" s="11">
        <f>'II.Concepto de gasto'!$B$8</f>
        <v>20065287.390000001</v>
      </c>
      <c r="I11" s="12" t="b">
        <f>Tabla16[[#This Row],[Validación2]]=Tabla16[[#This Row],[Validación1]]</f>
        <v>1</v>
      </c>
    </row>
    <row r="12" spans="1:9" s="10" customFormat="1" x14ac:dyDescent="0.2">
      <c r="A12" s="7">
        <v>1</v>
      </c>
      <c r="B12" s="8" t="str">
        <f>'II.Concepto de gasto'!$B$1</f>
        <v>_48_Cultura</v>
      </c>
      <c r="C12" s="9" t="str">
        <f>'II.Concepto de gasto'!$B$2</f>
        <v>Instituto Nacional de Lenguas Indígenas</v>
      </c>
      <c r="D12" s="10" t="str">
        <f>MID('II.Concepto de gasto'!$B$6,1,4)</f>
        <v>2018</v>
      </c>
      <c r="E12" s="13" t="str">
        <f>'II.Concepto de gasto'!$A$19</f>
        <v>26102 - Combustibles, lubricantes y aditivos para vehículos terrestres, aéreos, marítimos, lacustres y fluviales destinados a servicios públicos y la operación de programas públicos</v>
      </c>
      <c r="F12" s="11">
        <f>'II.Concepto de gasto'!$B$19</f>
        <v>0</v>
      </c>
      <c r="G12" s="11">
        <f t="shared" si="0"/>
        <v>20065287.390000001</v>
      </c>
      <c r="H12" s="11">
        <f>'II.Concepto de gasto'!$B$8</f>
        <v>20065287.390000001</v>
      </c>
      <c r="I12" s="12" t="b">
        <f>Tabla16[[#This Row],[Validación2]]=Tabla16[[#This Row],[Validación1]]</f>
        <v>1</v>
      </c>
    </row>
    <row r="13" spans="1:9" s="10" customFormat="1" x14ac:dyDescent="0.2">
      <c r="A13" s="7">
        <v>1</v>
      </c>
      <c r="B13" s="8" t="str">
        <f>'II.Concepto de gasto'!$B$1</f>
        <v>_48_Cultura</v>
      </c>
      <c r="C13" s="9" t="str">
        <f>'II.Concepto de gasto'!$B$2</f>
        <v>Instituto Nacional de Lenguas Indígenas</v>
      </c>
      <c r="D13" s="10" t="str">
        <f>MID('II.Concepto de gasto'!$B$6,1,4)</f>
        <v>2018</v>
      </c>
      <c r="E13" s="13" t="str">
        <f>'II.Concepto de gasto'!$A$20</f>
        <v>26103 - Combustibles, lubricantes y aditivos para vehículos terrestres, aéreos, marítimos, lacustres y fluviales destinados a servicios administrativos</v>
      </c>
      <c r="F13" s="11">
        <f>'II.Concepto de gasto'!$B$20</f>
        <v>30747.53</v>
      </c>
      <c r="G13" s="11">
        <f t="shared" si="0"/>
        <v>20065287.390000001</v>
      </c>
      <c r="H13" s="11">
        <f>'II.Concepto de gasto'!$B$8</f>
        <v>20065287.390000001</v>
      </c>
      <c r="I13" s="12" t="b">
        <f>Tabla16[[#This Row],[Validación2]]=Tabla16[[#This Row],[Validación1]]</f>
        <v>1</v>
      </c>
    </row>
    <row r="14" spans="1:9" s="10" customFormat="1" x14ac:dyDescent="0.2">
      <c r="A14" s="7">
        <v>1</v>
      </c>
      <c r="B14" s="8" t="str">
        <f>'II.Concepto de gasto'!$B$1</f>
        <v>_48_Cultura</v>
      </c>
      <c r="C14" s="9" t="str">
        <f>'II.Concepto de gasto'!$B$2</f>
        <v>Instituto Nacional de Lenguas Indígenas</v>
      </c>
      <c r="D14" s="10" t="str">
        <f>MID('II.Concepto de gasto'!$B$6,1,4)</f>
        <v>2018</v>
      </c>
      <c r="E14" s="13" t="str">
        <f>'II.Concepto de gasto'!$A$21</f>
        <v>26104 - Combustibles, lubricantes y aditivos para vehículos terrestres, aéreos, marítimos, lacustres y fluviales asignados a servidores públicos</v>
      </c>
      <c r="F14" s="11">
        <f>'II.Concepto de gasto'!$B$21</f>
        <v>355783.49</v>
      </c>
      <c r="G14" s="11">
        <f t="shared" si="0"/>
        <v>20065287.390000001</v>
      </c>
      <c r="H14" s="11">
        <f>'II.Concepto de gasto'!$B$8</f>
        <v>20065287.390000001</v>
      </c>
      <c r="I14" s="12" t="b">
        <f>Tabla16[[#This Row],[Validación2]]=Tabla16[[#This Row],[Validación1]]</f>
        <v>1</v>
      </c>
    </row>
    <row r="15" spans="1:9" s="10" customFormat="1" x14ac:dyDescent="0.2">
      <c r="A15" s="7">
        <v>1</v>
      </c>
      <c r="B15" s="8" t="str">
        <f>'II.Concepto de gasto'!$B$1</f>
        <v>_48_Cultura</v>
      </c>
      <c r="C15" s="9" t="str">
        <f>'II.Concepto de gasto'!$B$2</f>
        <v>Instituto Nacional de Lenguas Indígenas</v>
      </c>
      <c r="D15" s="10" t="str">
        <f>MID('II.Concepto de gasto'!$B$6,1,4)</f>
        <v>2018</v>
      </c>
      <c r="E15" s="13" t="str">
        <f>'II.Concepto de gasto'!$A$22</f>
        <v>26105 - Combustibles, lubricantes y aditivos para maquinaria, equipo de producción y servicios administrativos</v>
      </c>
      <c r="F15" s="11">
        <f>'II.Concepto de gasto'!$B$22</f>
        <v>0</v>
      </c>
      <c r="G15" s="11">
        <f t="shared" si="0"/>
        <v>20065287.390000001</v>
      </c>
      <c r="H15" s="11">
        <f>'II.Concepto de gasto'!$B$8</f>
        <v>20065287.390000001</v>
      </c>
      <c r="I15" s="12" t="b">
        <f>Tabla16[[#This Row],[Validación2]]=Tabla16[[#This Row],[Validación1]]</f>
        <v>1</v>
      </c>
    </row>
    <row r="16" spans="1:9" s="10" customFormat="1" x14ac:dyDescent="0.2">
      <c r="A16" s="7">
        <v>1</v>
      </c>
      <c r="B16" s="8" t="str">
        <f>'II.Concepto de gasto'!$B$1</f>
        <v>_48_Cultura</v>
      </c>
      <c r="C16" s="9" t="str">
        <f>'II.Concepto de gasto'!$B$2</f>
        <v>Instituto Nacional de Lenguas Indígenas</v>
      </c>
      <c r="D16" s="10" t="str">
        <f>MID('II.Concepto de gasto'!$B$6,1,4)</f>
        <v>2018</v>
      </c>
      <c r="E16" s="13" t="str">
        <f>'II.Concepto de gasto'!$A$23</f>
        <v>31201 Servicios de gas</v>
      </c>
      <c r="F16" s="11">
        <f>'II.Concepto de gasto'!$B$23</f>
        <v>0</v>
      </c>
      <c r="G16" s="11">
        <f t="shared" si="0"/>
        <v>20065287.390000001</v>
      </c>
      <c r="H16" s="11">
        <f>'II.Concepto de gasto'!$B$8</f>
        <v>20065287.390000001</v>
      </c>
      <c r="I16" s="12" t="b">
        <f>Tabla16[[#This Row],[Validación2]]=Tabla16[[#This Row],[Validación1]]</f>
        <v>1</v>
      </c>
    </row>
    <row r="17" spans="1:9" s="10" customFormat="1" x14ac:dyDescent="0.2">
      <c r="A17" s="7">
        <v>1</v>
      </c>
      <c r="B17" s="8" t="str">
        <f>'II.Concepto de gasto'!$B$1</f>
        <v>_48_Cultura</v>
      </c>
      <c r="C17" s="9" t="str">
        <f>'II.Concepto de gasto'!$B$2</f>
        <v>Instituto Nacional de Lenguas Indígenas</v>
      </c>
      <c r="D17" s="10" t="str">
        <f>MID('II.Concepto de gasto'!$B$6,1,4)</f>
        <v>2018</v>
      </c>
      <c r="E17" s="13" t="str">
        <f>'II.Concepto de gasto'!$A$24</f>
        <v>31301 Servicios de agua</v>
      </c>
      <c r="F17" s="11">
        <f>'II.Concepto de gasto'!$B$24</f>
        <v>85696.16</v>
      </c>
      <c r="G17" s="11">
        <f t="shared" si="0"/>
        <v>20065287.390000001</v>
      </c>
      <c r="H17" s="11">
        <f>'II.Concepto de gasto'!$B$8</f>
        <v>20065287.390000001</v>
      </c>
      <c r="I17" s="12" t="b">
        <f>Tabla16[[#This Row],[Validación2]]=Tabla16[[#This Row],[Validación1]]</f>
        <v>1</v>
      </c>
    </row>
    <row r="18" spans="1:9" s="10" customFormat="1" x14ac:dyDescent="0.2">
      <c r="A18" s="7">
        <v>1</v>
      </c>
      <c r="B18" s="8" t="str">
        <f>'II.Concepto de gasto'!$B$1</f>
        <v>_48_Cultura</v>
      </c>
      <c r="C18" s="9" t="str">
        <f>'II.Concepto de gasto'!$B$2</f>
        <v>Instituto Nacional de Lenguas Indígenas</v>
      </c>
      <c r="D18" s="10" t="str">
        <f>MID('II.Concepto de gasto'!$B$6,1,4)</f>
        <v>2018</v>
      </c>
      <c r="E18" s="13" t="str">
        <f>'II.Concepto de gasto'!$A$25</f>
        <v>31401 - Servicio telefónico convencional</v>
      </c>
      <c r="F18" s="11">
        <f>'II.Concepto de gasto'!$B$25</f>
        <v>0</v>
      </c>
      <c r="G18" s="11">
        <f t="shared" si="0"/>
        <v>20065287.390000001</v>
      </c>
      <c r="H18" s="11">
        <f>'II.Concepto de gasto'!$B$8</f>
        <v>20065287.390000001</v>
      </c>
      <c r="I18" s="12" t="b">
        <f>Tabla16[[#This Row],[Validación2]]=Tabla16[[#This Row],[Validación1]]</f>
        <v>1</v>
      </c>
    </row>
    <row r="19" spans="1:9" s="10" customFormat="1" x14ac:dyDescent="0.2">
      <c r="A19" s="7">
        <v>1</v>
      </c>
      <c r="B19" s="8" t="str">
        <f>'II.Concepto de gasto'!$B$1</f>
        <v>_48_Cultura</v>
      </c>
      <c r="C19" s="9" t="str">
        <f>'II.Concepto de gasto'!$B$2</f>
        <v>Instituto Nacional de Lenguas Indígenas</v>
      </c>
      <c r="D19" s="10" t="str">
        <f>MID('II.Concepto de gasto'!$B$6,1,4)</f>
        <v>2018</v>
      </c>
      <c r="E19" s="13" t="str">
        <f>'II.Concepto de gasto'!$A$26</f>
        <v>31501 - Servicio de telefonía celular</v>
      </c>
      <c r="F19" s="11">
        <f>'II.Concepto de gasto'!$B$26</f>
        <v>0</v>
      </c>
      <c r="G19" s="11">
        <f t="shared" si="0"/>
        <v>20065287.390000001</v>
      </c>
      <c r="H19" s="11">
        <f>'II.Concepto de gasto'!$B$8</f>
        <v>20065287.390000001</v>
      </c>
      <c r="I19" s="12" t="b">
        <f>Tabla16[[#This Row],[Validación2]]=Tabla16[[#This Row],[Validación1]]</f>
        <v>1</v>
      </c>
    </row>
    <row r="20" spans="1:9" s="10" customFormat="1" x14ac:dyDescent="0.2">
      <c r="A20" s="7">
        <v>1</v>
      </c>
      <c r="B20" s="8" t="str">
        <f>'II.Concepto de gasto'!$B$1</f>
        <v>_48_Cultura</v>
      </c>
      <c r="C20" s="9" t="str">
        <f>'II.Concepto de gasto'!$B$2</f>
        <v>Instituto Nacional de Lenguas Indígenas</v>
      </c>
      <c r="D20" s="10" t="str">
        <f>MID('II.Concepto de gasto'!$B$6,1,4)</f>
        <v>2018</v>
      </c>
      <c r="E20" s="13" t="str">
        <f>'II.Concepto de gasto'!$A$27</f>
        <v>31601 Servicio de radiolocalización</v>
      </c>
      <c r="F20" s="11">
        <f>'II.Concepto de gasto'!$B$27</f>
        <v>0</v>
      </c>
      <c r="G20" s="11">
        <f t="shared" si="0"/>
        <v>20065287.390000001</v>
      </c>
      <c r="H20" s="11">
        <f>'II.Concepto de gasto'!$B$8</f>
        <v>20065287.390000001</v>
      </c>
      <c r="I20" s="12" t="b">
        <f>Tabla16[[#This Row],[Validación2]]=Tabla16[[#This Row],[Validación1]]</f>
        <v>1</v>
      </c>
    </row>
    <row r="21" spans="1:9" s="10" customFormat="1" x14ac:dyDescent="0.2">
      <c r="A21" s="7">
        <v>1</v>
      </c>
      <c r="B21" s="8" t="str">
        <f>'II.Concepto de gasto'!$B$1</f>
        <v>_48_Cultura</v>
      </c>
      <c r="C21" s="9" t="str">
        <f>'II.Concepto de gasto'!$B$2</f>
        <v>Instituto Nacional de Lenguas Indígenas</v>
      </c>
      <c r="D21" s="10" t="str">
        <f>MID('II.Concepto de gasto'!$B$6,1,4)</f>
        <v>2018</v>
      </c>
      <c r="E21" s="13" t="str">
        <f>'II.Concepto de gasto'!$A$28</f>
        <v>31602 Servicios de telecomunicaciones</v>
      </c>
      <c r="F21" s="11">
        <f>'II.Concepto de gasto'!$B$28</f>
        <v>0</v>
      </c>
      <c r="G21" s="11">
        <f t="shared" si="0"/>
        <v>20065287.390000001</v>
      </c>
      <c r="H21" s="11">
        <f>'II.Concepto de gasto'!$B$8</f>
        <v>20065287.390000001</v>
      </c>
      <c r="I21" s="12" t="b">
        <f>Tabla16[[#This Row],[Validación2]]=Tabla16[[#This Row],[Validación1]]</f>
        <v>1</v>
      </c>
    </row>
    <row r="22" spans="1:9" s="10" customFormat="1" x14ac:dyDescent="0.2">
      <c r="A22" s="7">
        <v>1</v>
      </c>
      <c r="B22" s="8" t="str">
        <f>'II.Concepto de gasto'!$B$1</f>
        <v>_48_Cultura</v>
      </c>
      <c r="C22" s="9" t="str">
        <f>'II.Concepto de gasto'!$B$2</f>
        <v>Instituto Nacional de Lenguas Indígenas</v>
      </c>
      <c r="D22" s="10" t="str">
        <f>MID('II.Concepto de gasto'!$B$6,1,4)</f>
        <v>2018</v>
      </c>
      <c r="E22" s="13" t="str">
        <f>'II.Concepto de gasto'!$A$29</f>
        <v>31603 Servicios de internet</v>
      </c>
      <c r="F22" s="11">
        <f>'II.Concepto de gasto'!$B$29</f>
        <v>0</v>
      </c>
      <c r="G22" s="11">
        <f t="shared" si="0"/>
        <v>20065287.390000001</v>
      </c>
      <c r="H22" s="11">
        <f>'II.Concepto de gasto'!$B$8</f>
        <v>20065287.390000001</v>
      </c>
      <c r="I22" s="12" t="b">
        <f>Tabla16[[#This Row],[Validación2]]=Tabla16[[#This Row],[Validación1]]</f>
        <v>1</v>
      </c>
    </row>
    <row r="23" spans="1:9" s="10" customFormat="1" x14ac:dyDescent="0.2">
      <c r="A23" s="7">
        <v>1</v>
      </c>
      <c r="B23" s="8" t="str">
        <f>'II.Concepto de gasto'!$B$1</f>
        <v>_48_Cultura</v>
      </c>
      <c r="C23" s="9" t="str">
        <f>'II.Concepto de gasto'!$B$2</f>
        <v>Instituto Nacional de Lenguas Indígenas</v>
      </c>
      <c r="D23" s="10" t="str">
        <f>MID('II.Concepto de gasto'!$B$6,1,4)</f>
        <v>2018</v>
      </c>
      <c r="E23" s="13" t="str">
        <f>'II.Concepto de gasto'!$A$30</f>
        <v>31701 Servicio de conducción de señales analógicas y digitales</v>
      </c>
      <c r="F23" s="11">
        <f>'II.Concepto de gasto'!$B$30</f>
        <v>590752.43000000005</v>
      </c>
      <c r="G23" s="11">
        <f t="shared" si="0"/>
        <v>20065287.390000001</v>
      </c>
      <c r="H23" s="11">
        <f>'II.Concepto de gasto'!$B$8</f>
        <v>20065287.390000001</v>
      </c>
      <c r="I23" s="12" t="b">
        <f>Tabla16[[#This Row],[Validación2]]=Tabla16[[#This Row],[Validación1]]</f>
        <v>1</v>
      </c>
    </row>
    <row r="24" spans="1:9" s="10" customFormat="1" x14ac:dyDescent="0.2">
      <c r="A24" s="7">
        <v>1</v>
      </c>
      <c r="B24" s="8" t="str">
        <f>'II.Concepto de gasto'!$B$1</f>
        <v>_48_Cultura</v>
      </c>
      <c r="C24" s="9" t="str">
        <f>'II.Concepto de gasto'!$B$2</f>
        <v>Instituto Nacional de Lenguas Indígenas</v>
      </c>
      <c r="D24" s="10" t="str">
        <f>MID('II.Concepto de gasto'!$B$6,1,4)</f>
        <v>2018</v>
      </c>
      <c r="E24" s="13" t="str">
        <f>'II.Concepto de gasto'!$A$31</f>
        <v>31801 Servicio postal</v>
      </c>
      <c r="F24" s="11">
        <f>'II.Concepto de gasto'!$B$31</f>
        <v>62938.86</v>
      </c>
      <c r="G24" s="11">
        <f t="shared" si="0"/>
        <v>20065287.390000001</v>
      </c>
      <c r="H24" s="11">
        <f>'II.Concepto de gasto'!$B$8</f>
        <v>20065287.390000001</v>
      </c>
      <c r="I24" s="12" t="b">
        <f>Tabla16[[#This Row],[Validación2]]=Tabla16[[#This Row],[Validación1]]</f>
        <v>1</v>
      </c>
    </row>
    <row r="25" spans="1:9" s="10" customFormat="1" x14ac:dyDescent="0.2">
      <c r="A25" s="7">
        <v>1</v>
      </c>
      <c r="B25" s="8" t="str">
        <f>'II.Concepto de gasto'!$B$1</f>
        <v>_48_Cultura</v>
      </c>
      <c r="C25" s="9" t="str">
        <f>'II.Concepto de gasto'!$B$2</f>
        <v>Instituto Nacional de Lenguas Indígenas</v>
      </c>
      <c r="D25" s="10" t="str">
        <f>MID('II.Concepto de gasto'!$B$6,1,4)</f>
        <v>2018</v>
      </c>
      <c r="E25" s="13" t="str">
        <f>'II.Concepto de gasto'!$A$32</f>
        <v>31802 Servicio telegráfico</v>
      </c>
      <c r="F25" s="11">
        <f>'II.Concepto de gasto'!$B$32</f>
        <v>0</v>
      </c>
      <c r="G25" s="11">
        <f t="shared" si="0"/>
        <v>20065287.390000001</v>
      </c>
      <c r="H25" s="11">
        <f>'II.Concepto de gasto'!$B$8</f>
        <v>20065287.390000001</v>
      </c>
      <c r="I25" s="12" t="b">
        <f>Tabla16[[#This Row],[Validación2]]=Tabla16[[#This Row],[Validación1]]</f>
        <v>1</v>
      </c>
    </row>
    <row r="26" spans="1:9" s="10" customFormat="1" x14ac:dyDescent="0.2">
      <c r="A26" s="7">
        <v>1</v>
      </c>
      <c r="B26" s="8" t="str">
        <f>'II.Concepto de gasto'!$B$1</f>
        <v>_48_Cultura</v>
      </c>
      <c r="C26" s="9" t="str">
        <f>'II.Concepto de gasto'!$B$2</f>
        <v>Instituto Nacional de Lenguas Indígenas</v>
      </c>
      <c r="D26" s="10" t="str">
        <f>MID('II.Concepto de gasto'!$B$6,1,4)</f>
        <v>2018</v>
      </c>
      <c r="E26" s="13" t="str">
        <f>'II.Concepto de gasto'!$A$33</f>
        <v>31901 Servicios integrales de telecomunicación</v>
      </c>
      <c r="F26" s="11">
        <f>'II.Concepto de gasto'!$B$33</f>
        <v>0</v>
      </c>
      <c r="G26" s="11">
        <f t="shared" si="0"/>
        <v>20065287.390000001</v>
      </c>
      <c r="H26" s="11">
        <f>'II.Concepto de gasto'!$B$8</f>
        <v>20065287.390000001</v>
      </c>
      <c r="I26" s="12" t="b">
        <f>Tabla16[[#This Row],[Validación2]]=Tabla16[[#This Row],[Validación1]]</f>
        <v>1</v>
      </c>
    </row>
    <row r="27" spans="1:9" s="10" customFormat="1" x14ac:dyDescent="0.2">
      <c r="A27" s="7">
        <v>1</v>
      </c>
      <c r="B27" s="8" t="str">
        <f>'II.Concepto de gasto'!$B$1</f>
        <v>_48_Cultura</v>
      </c>
      <c r="C27" s="9" t="str">
        <f>'II.Concepto de gasto'!$B$2</f>
        <v>Instituto Nacional de Lenguas Indígenas</v>
      </c>
      <c r="D27" s="10" t="str">
        <f>MID('II.Concepto de gasto'!$B$6,1,4)</f>
        <v>2018</v>
      </c>
      <c r="E27" s="13" t="str">
        <f>'II.Concepto de gasto'!$A$34</f>
        <v>31902 Contratación de otros servicios</v>
      </c>
      <c r="F27" s="11">
        <f>'II.Concepto de gasto'!$B$34</f>
        <v>0</v>
      </c>
      <c r="G27" s="11">
        <f t="shared" si="0"/>
        <v>20065287.390000001</v>
      </c>
      <c r="H27" s="11">
        <f>'II.Concepto de gasto'!$B$8</f>
        <v>20065287.390000001</v>
      </c>
      <c r="I27" s="12" t="b">
        <f>Tabla16[[#This Row],[Validación2]]=Tabla16[[#This Row],[Validación1]]</f>
        <v>1</v>
      </c>
    </row>
    <row r="28" spans="1:9" s="10" customFormat="1" x14ac:dyDescent="0.2">
      <c r="A28" s="7">
        <v>1</v>
      </c>
      <c r="B28" s="8" t="str">
        <f>'II.Concepto de gasto'!$B$1</f>
        <v>_48_Cultura</v>
      </c>
      <c r="C28" s="9" t="str">
        <f>'II.Concepto de gasto'!$B$2</f>
        <v>Instituto Nacional de Lenguas Indígenas</v>
      </c>
      <c r="D28" s="10" t="str">
        <f>MID('II.Concepto de gasto'!$B$6,1,4)</f>
        <v>2018</v>
      </c>
      <c r="E28" s="13" t="str">
        <f>'II.Concepto de gasto'!$A$35</f>
        <v>31904 Servicios integrales de infraestructura de cómputo</v>
      </c>
      <c r="F28" s="11">
        <f>'II.Concepto de gasto'!$B$35</f>
        <v>0</v>
      </c>
      <c r="G28" s="11">
        <f t="shared" si="0"/>
        <v>20065287.390000001</v>
      </c>
      <c r="H28" s="11">
        <f>'II.Concepto de gasto'!$B$8</f>
        <v>20065287.390000001</v>
      </c>
      <c r="I28" s="12" t="b">
        <f>Tabla16[[#This Row],[Validación2]]=Tabla16[[#This Row],[Validación1]]</f>
        <v>1</v>
      </c>
    </row>
    <row r="29" spans="1:9" s="10" customFormat="1" x14ac:dyDescent="0.2">
      <c r="A29" s="7">
        <v>1</v>
      </c>
      <c r="B29" s="8" t="str">
        <f>'II.Concepto de gasto'!$B$1</f>
        <v>_48_Cultura</v>
      </c>
      <c r="C29" s="9" t="str">
        <f>'II.Concepto de gasto'!$B$2</f>
        <v>Instituto Nacional de Lenguas Indígenas</v>
      </c>
      <c r="D29" s="10" t="str">
        <f>MID('II.Concepto de gasto'!$B$6,1,4)</f>
        <v>2018</v>
      </c>
      <c r="E29" s="13" t="str">
        <f>'II.Concepto de gasto'!$A$36</f>
        <v>32101 - Arrendamiento de terrenos</v>
      </c>
      <c r="F29" s="11">
        <f>'II.Concepto de gasto'!$B$36</f>
        <v>0</v>
      </c>
      <c r="G29" s="11">
        <f t="shared" si="0"/>
        <v>20065287.390000001</v>
      </c>
      <c r="H29" s="11">
        <f>'II.Concepto de gasto'!$B$8</f>
        <v>20065287.390000001</v>
      </c>
      <c r="I29" s="12" t="b">
        <f>Tabla16[[#This Row],[Validación2]]=Tabla16[[#This Row],[Validación1]]</f>
        <v>1</v>
      </c>
    </row>
    <row r="30" spans="1:9" s="10" customFormat="1" x14ac:dyDescent="0.2">
      <c r="A30" s="7">
        <v>1</v>
      </c>
      <c r="B30" s="8" t="str">
        <f>'II.Concepto de gasto'!$B$1</f>
        <v>_48_Cultura</v>
      </c>
      <c r="C30" s="9" t="str">
        <f>'II.Concepto de gasto'!$B$2</f>
        <v>Instituto Nacional de Lenguas Indígenas</v>
      </c>
      <c r="D30" s="10" t="str">
        <f>MID('II.Concepto de gasto'!$B$6,1,4)</f>
        <v>2018</v>
      </c>
      <c r="E30" s="13" t="str">
        <f>'II.Concepto de gasto'!$A$37</f>
        <v>32201 - Arrendamiento de edificios y locales</v>
      </c>
      <c r="F30" s="11">
        <f>'II.Concepto de gasto'!$B$37</f>
        <v>4854171</v>
      </c>
      <c r="G30" s="11">
        <f t="shared" si="0"/>
        <v>20065287.390000001</v>
      </c>
      <c r="H30" s="11">
        <f>'II.Concepto de gasto'!$B$8</f>
        <v>20065287.390000001</v>
      </c>
      <c r="I30" s="12" t="b">
        <f>Tabla16[[#This Row],[Validación2]]=Tabla16[[#This Row],[Validación1]]</f>
        <v>1</v>
      </c>
    </row>
    <row r="31" spans="1:9" s="10" customFormat="1" x14ac:dyDescent="0.2">
      <c r="A31" s="7">
        <v>1</v>
      </c>
      <c r="B31" s="8" t="str">
        <f>'II.Concepto de gasto'!$B$1</f>
        <v>_48_Cultura</v>
      </c>
      <c r="C31" s="9" t="str">
        <f>'II.Concepto de gasto'!$B$2</f>
        <v>Instituto Nacional de Lenguas Indígenas</v>
      </c>
      <c r="D31" s="10" t="str">
        <f>MID('II.Concepto de gasto'!$B$6,1,4)</f>
        <v>2018</v>
      </c>
      <c r="E31" s="13" t="str">
        <f>'II.Concepto de gasto'!$A$38</f>
        <v>32301 - Arrendamiento de equipo y bienes informáticos</v>
      </c>
      <c r="F31" s="11">
        <f>'II.Concepto de gasto'!$B$38</f>
        <v>2310363.4700000002</v>
      </c>
      <c r="G31" s="11">
        <f t="shared" si="0"/>
        <v>20065287.390000001</v>
      </c>
      <c r="H31" s="11">
        <f>'II.Concepto de gasto'!$B$8</f>
        <v>20065287.390000001</v>
      </c>
      <c r="I31" s="12" t="b">
        <f>Tabla16[[#This Row],[Validación2]]=Tabla16[[#This Row],[Validación1]]</f>
        <v>1</v>
      </c>
    </row>
    <row r="32" spans="1:9" s="10" customFormat="1" x14ac:dyDescent="0.2">
      <c r="A32" s="7">
        <v>1</v>
      </c>
      <c r="B32" s="8" t="str">
        <f>'II.Concepto de gasto'!$B$1</f>
        <v>_48_Cultura</v>
      </c>
      <c r="C32" s="9" t="str">
        <f>'II.Concepto de gasto'!$B$2</f>
        <v>Instituto Nacional de Lenguas Indígenas</v>
      </c>
      <c r="D32" s="10" t="str">
        <f>MID('II.Concepto de gasto'!$B$6,1,4)</f>
        <v>2018</v>
      </c>
      <c r="E32" s="13" t="str">
        <f>'II.Concepto de gasto'!$A$39</f>
        <v>32302 - Arrendamiento de mobiliario</v>
      </c>
      <c r="F32" s="11">
        <f>'II.Concepto de gasto'!$B$39</f>
        <v>0</v>
      </c>
      <c r="G32" s="11">
        <f t="shared" si="0"/>
        <v>20065287.390000001</v>
      </c>
      <c r="H32" s="11">
        <f>'II.Concepto de gasto'!$B$8</f>
        <v>20065287.390000001</v>
      </c>
      <c r="I32" s="12" t="b">
        <f>Tabla16[[#This Row],[Validación2]]=Tabla16[[#This Row],[Validación1]]</f>
        <v>1</v>
      </c>
    </row>
    <row r="33" spans="1:9" s="10" customFormat="1" x14ac:dyDescent="0.2">
      <c r="A33" s="7">
        <v>1</v>
      </c>
      <c r="B33" s="8" t="str">
        <f>'II.Concepto de gasto'!$B$1</f>
        <v>_48_Cultura</v>
      </c>
      <c r="C33" s="9" t="str">
        <f>'II.Concepto de gasto'!$B$2</f>
        <v>Instituto Nacional de Lenguas Indígenas</v>
      </c>
      <c r="D33" s="10" t="str">
        <f>MID('II.Concepto de gasto'!$B$6,1,4)</f>
        <v>2018</v>
      </c>
      <c r="E33" s="13" t="str">
        <f>'II.Concepto de gasto'!$A$40</f>
        <v>32303 - Arrendamiento de equipo de telecomunicaciones</v>
      </c>
      <c r="F33" s="11">
        <f>'II.Concepto de gasto'!$B$40</f>
        <v>0</v>
      </c>
      <c r="G33" s="11">
        <f t="shared" si="0"/>
        <v>20065287.390000001</v>
      </c>
      <c r="H33" s="11">
        <f>'II.Concepto de gasto'!$B$8</f>
        <v>20065287.390000001</v>
      </c>
      <c r="I33" s="12" t="b">
        <f>Tabla16[[#This Row],[Validación2]]=Tabla16[[#This Row],[Validación1]]</f>
        <v>1</v>
      </c>
    </row>
    <row r="34" spans="1:9" s="10" customFormat="1" x14ac:dyDescent="0.2">
      <c r="A34" s="7">
        <v>1</v>
      </c>
      <c r="B34" s="8" t="str">
        <f>'II.Concepto de gasto'!$B$1</f>
        <v>_48_Cultura</v>
      </c>
      <c r="C34" s="9" t="str">
        <f>'II.Concepto de gasto'!$B$2</f>
        <v>Instituto Nacional de Lenguas Indígenas</v>
      </c>
      <c r="D34" s="10" t="str">
        <f>MID('II.Concepto de gasto'!$B$6,1,4)</f>
        <v>2018</v>
      </c>
      <c r="E34" s="13" t="str">
        <f>'II.Concepto de gasto'!$A$41</f>
        <v>32502 - Arrendamiento de vehículos terrestres, aéreos, marítimos, lacustres y fluviales para servicios públicos y la operación de programas públicos</v>
      </c>
      <c r="F34" s="11">
        <f>'II.Concepto de gasto'!$B$41</f>
        <v>0</v>
      </c>
      <c r="G34" s="11">
        <f t="shared" ref="G34:G61" si="1">SUM($F$2:$F$61)</f>
        <v>20065287.390000001</v>
      </c>
      <c r="H34" s="11">
        <f>'II.Concepto de gasto'!$B$8</f>
        <v>20065287.390000001</v>
      </c>
      <c r="I34" s="12" t="b">
        <f>Tabla16[[#This Row],[Validación2]]=Tabla16[[#This Row],[Validación1]]</f>
        <v>1</v>
      </c>
    </row>
    <row r="35" spans="1:9" s="10" customFormat="1" x14ac:dyDescent="0.2">
      <c r="A35" s="7">
        <v>1</v>
      </c>
      <c r="B35" s="8" t="str">
        <f>'II.Concepto de gasto'!$B$1</f>
        <v>_48_Cultura</v>
      </c>
      <c r="C35" s="9" t="str">
        <f>'II.Concepto de gasto'!$B$2</f>
        <v>Instituto Nacional de Lenguas Indígenas</v>
      </c>
      <c r="D35" s="10" t="str">
        <f>MID('II.Concepto de gasto'!$B$6,1,4)</f>
        <v>2018</v>
      </c>
      <c r="E35" s="13" t="str">
        <f>'II.Concepto de gasto'!$A$42</f>
        <v>32503 - Arrendamiento de vehículos terrestres, aéreos, marítimos, lacustres y fluviales para servicios administrativos</v>
      </c>
      <c r="F35" s="11">
        <f>'II.Concepto de gasto'!$B$42</f>
        <v>552540.93000000005</v>
      </c>
      <c r="G35" s="11">
        <f t="shared" si="1"/>
        <v>20065287.390000001</v>
      </c>
      <c r="H35" s="11">
        <f>'II.Concepto de gasto'!$B$8</f>
        <v>20065287.390000001</v>
      </c>
      <c r="I35" s="12" t="b">
        <f>Tabla16[[#This Row],[Validación2]]=Tabla16[[#This Row],[Validación1]]</f>
        <v>1</v>
      </c>
    </row>
    <row r="36" spans="1:9" s="10" customFormat="1" x14ac:dyDescent="0.2">
      <c r="A36" s="7">
        <v>1</v>
      </c>
      <c r="B36" s="8" t="str">
        <f>'II.Concepto de gasto'!$B$1</f>
        <v>_48_Cultura</v>
      </c>
      <c r="C36" s="9" t="str">
        <f>'II.Concepto de gasto'!$B$2</f>
        <v>Instituto Nacional de Lenguas Indígenas</v>
      </c>
      <c r="D36" s="10" t="str">
        <f>MID('II.Concepto de gasto'!$B$6,1,4)</f>
        <v>2018</v>
      </c>
      <c r="E36" s="13" t="str">
        <f>'II.Concepto de gasto'!$A$43</f>
        <v>32505 - Arrendamiento de vehículos terrestres, aéreos, marítimos, lacustres y fluviales para servidores públicos</v>
      </c>
      <c r="F36" s="11">
        <f>'II.Concepto de gasto'!$B$43</f>
        <v>0</v>
      </c>
      <c r="G36" s="11">
        <f t="shared" si="1"/>
        <v>20065287.390000001</v>
      </c>
      <c r="H36" s="11">
        <f>'II.Concepto de gasto'!$B$8</f>
        <v>20065287.390000001</v>
      </c>
      <c r="I36" s="12" t="b">
        <f>Tabla16[[#This Row],[Validación2]]=Tabla16[[#This Row],[Validación1]]</f>
        <v>1</v>
      </c>
    </row>
    <row r="37" spans="1:9" s="10" customFormat="1" x14ac:dyDescent="0.2">
      <c r="A37" s="7">
        <v>1</v>
      </c>
      <c r="B37" s="8" t="str">
        <f>'II.Concepto de gasto'!$B$1</f>
        <v>_48_Cultura</v>
      </c>
      <c r="C37" s="9" t="str">
        <f>'II.Concepto de gasto'!$B$2</f>
        <v>Instituto Nacional de Lenguas Indígenas</v>
      </c>
      <c r="D37" s="10" t="str">
        <f>MID('II.Concepto de gasto'!$B$6,1,4)</f>
        <v>2018</v>
      </c>
      <c r="E37" s="13" t="str">
        <f>'II.Concepto de gasto'!$A$44</f>
        <v>32601 - Arrendamiento de maquinaria y equipo</v>
      </c>
      <c r="F37" s="11">
        <f>'II.Concepto de gasto'!$B$44</f>
        <v>0</v>
      </c>
      <c r="G37" s="11">
        <f t="shared" si="1"/>
        <v>20065287.390000001</v>
      </c>
      <c r="H37" s="11">
        <f>'II.Concepto de gasto'!$B$8</f>
        <v>20065287.390000001</v>
      </c>
      <c r="I37" s="12" t="b">
        <f>Tabla16[[#This Row],[Validación2]]=Tabla16[[#This Row],[Validación1]]</f>
        <v>1</v>
      </c>
    </row>
    <row r="38" spans="1:9" s="10" customFormat="1" x14ac:dyDescent="0.2">
      <c r="A38" s="7">
        <v>1</v>
      </c>
      <c r="B38" s="8" t="str">
        <f>'II.Concepto de gasto'!$B$1</f>
        <v>_48_Cultura</v>
      </c>
      <c r="C38" s="9" t="str">
        <f>'II.Concepto de gasto'!$B$2</f>
        <v>Instituto Nacional de Lenguas Indígenas</v>
      </c>
      <c r="D38" s="10" t="str">
        <f>MID('II.Concepto de gasto'!$B$6,1,4)</f>
        <v>2018</v>
      </c>
      <c r="E38" s="13" t="str">
        <f>'II.Concepto de gasto'!$A$45</f>
        <v>32903 - Otros Arrendamientos</v>
      </c>
      <c r="F38" s="11">
        <f>'II.Concepto de gasto'!$B$45</f>
        <v>0</v>
      </c>
      <c r="G38" s="11">
        <f t="shared" si="1"/>
        <v>20065287.390000001</v>
      </c>
      <c r="H38" s="11">
        <f>'II.Concepto de gasto'!$B$8</f>
        <v>20065287.390000001</v>
      </c>
      <c r="I38" s="12" t="b">
        <f>Tabla16[[#This Row],[Validación2]]=Tabla16[[#This Row],[Validación1]]</f>
        <v>1</v>
      </c>
    </row>
    <row r="39" spans="1:9" s="10" customFormat="1" x14ac:dyDescent="0.2">
      <c r="A39" s="7">
        <v>1</v>
      </c>
      <c r="B39" s="8" t="str">
        <f>'II.Concepto de gasto'!$B$1</f>
        <v>_48_Cultura</v>
      </c>
      <c r="C39" s="9" t="str">
        <f>'II.Concepto de gasto'!$B$2</f>
        <v>Instituto Nacional de Lenguas Indígenas</v>
      </c>
      <c r="D39" s="10" t="str">
        <f>MID('II.Concepto de gasto'!$B$6,1,4)</f>
        <v>2018</v>
      </c>
      <c r="E39" s="13" t="str">
        <f>'II.Concepto de gasto'!$A$46</f>
        <v>33101 - Asesorías asociadas a convenios, tratados o acuerdos</v>
      </c>
      <c r="F39" s="11">
        <f>'II.Concepto de gasto'!$B$46</f>
        <v>0</v>
      </c>
      <c r="G39" s="11">
        <f t="shared" si="1"/>
        <v>20065287.390000001</v>
      </c>
      <c r="H39" s="11">
        <f>'II.Concepto de gasto'!$B$8</f>
        <v>20065287.390000001</v>
      </c>
      <c r="I39" s="12" t="b">
        <f>Tabla16[[#This Row],[Validación2]]=Tabla16[[#This Row],[Validación1]]</f>
        <v>1</v>
      </c>
    </row>
    <row r="40" spans="1:9" s="10" customFormat="1" x14ac:dyDescent="0.2">
      <c r="A40" s="7">
        <v>1</v>
      </c>
      <c r="B40" s="8" t="str">
        <f>'II.Concepto de gasto'!$B$1</f>
        <v>_48_Cultura</v>
      </c>
      <c r="C40" s="9" t="str">
        <f>'II.Concepto de gasto'!$B$2</f>
        <v>Instituto Nacional de Lenguas Indígenas</v>
      </c>
      <c r="D40" s="10" t="str">
        <f>MID('II.Concepto de gasto'!$B$6,1,4)</f>
        <v>2018</v>
      </c>
      <c r="E40" s="13" t="str">
        <f>'II.Concepto de gasto'!$A$47</f>
        <v>33102 - Asesorías por controversias en el marco de los tratados internacionales</v>
      </c>
      <c r="F40" s="11">
        <f>'II.Concepto de gasto'!$B$47</f>
        <v>0</v>
      </c>
      <c r="G40" s="11">
        <f t="shared" si="1"/>
        <v>20065287.390000001</v>
      </c>
      <c r="H40" s="11">
        <f>'II.Concepto de gasto'!$B$8</f>
        <v>20065287.390000001</v>
      </c>
      <c r="I40" s="12" t="b">
        <f>Tabla16[[#This Row],[Validación2]]=Tabla16[[#This Row],[Validación1]]</f>
        <v>1</v>
      </c>
    </row>
    <row r="41" spans="1:9" s="10" customFormat="1" x14ac:dyDescent="0.2">
      <c r="A41" s="7">
        <v>1</v>
      </c>
      <c r="B41" s="8" t="str">
        <f>'II.Concepto de gasto'!$B$1</f>
        <v>_48_Cultura</v>
      </c>
      <c r="C41" s="9" t="str">
        <f>'II.Concepto de gasto'!$B$2</f>
        <v>Instituto Nacional de Lenguas Indígenas</v>
      </c>
      <c r="D41" s="10" t="str">
        <f>MID('II.Concepto de gasto'!$B$6,1,4)</f>
        <v>2018</v>
      </c>
      <c r="E41" s="13" t="str">
        <f>'II.Concepto de gasto'!$A$48</f>
        <v>33103 - Consultorías para programas o proyectos financiados por organismos internacionales</v>
      </c>
      <c r="F41" s="11">
        <f>'II.Concepto de gasto'!$B$48</f>
        <v>0</v>
      </c>
      <c r="G41" s="11">
        <f t="shared" si="1"/>
        <v>20065287.390000001</v>
      </c>
      <c r="H41" s="11">
        <f>'II.Concepto de gasto'!$B$8</f>
        <v>20065287.390000001</v>
      </c>
      <c r="I41" s="12" t="b">
        <f>Tabla16[[#This Row],[Validación2]]=Tabla16[[#This Row],[Validación1]]</f>
        <v>1</v>
      </c>
    </row>
    <row r="42" spans="1:9" s="10" customFormat="1" x14ac:dyDescent="0.2">
      <c r="A42" s="7">
        <v>1</v>
      </c>
      <c r="B42" s="8" t="str">
        <f>'II.Concepto de gasto'!$B$1</f>
        <v>_48_Cultura</v>
      </c>
      <c r="C42" s="9" t="str">
        <f>'II.Concepto de gasto'!$B$2</f>
        <v>Instituto Nacional de Lenguas Indígenas</v>
      </c>
      <c r="D42" s="10" t="str">
        <f>MID('II.Concepto de gasto'!$B$6,1,4)</f>
        <v>2018</v>
      </c>
      <c r="E42" s="13" t="str">
        <f>'II.Concepto de gasto'!$A$49</f>
        <v>33104 - Otras asesorías para la operación de programas</v>
      </c>
      <c r="F42" s="11">
        <f>'II.Concepto de gasto'!$B$49</f>
        <v>188550.19</v>
      </c>
      <c r="G42" s="11">
        <f t="shared" si="1"/>
        <v>20065287.390000001</v>
      </c>
      <c r="H42" s="11">
        <f>'II.Concepto de gasto'!$B$8</f>
        <v>20065287.390000001</v>
      </c>
      <c r="I42" s="12" t="b">
        <f>Tabla16[[#This Row],[Validación2]]=Tabla16[[#This Row],[Validación1]]</f>
        <v>1</v>
      </c>
    </row>
    <row r="43" spans="1:9" s="10" customFormat="1" x14ac:dyDescent="0.2">
      <c r="A43" s="7">
        <v>1</v>
      </c>
      <c r="B43" s="8" t="str">
        <f>'II.Concepto de gasto'!$B$1</f>
        <v>_48_Cultura</v>
      </c>
      <c r="C43" s="9" t="str">
        <f>'II.Concepto de gasto'!$B$2</f>
        <v>Instituto Nacional de Lenguas Indígenas</v>
      </c>
      <c r="D43" s="10" t="str">
        <f>MID('II.Concepto de gasto'!$B$6,1,4)</f>
        <v>2018</v>
      </c>
      <c r="E43" s="13" t="str">
        <f>'II.Concepto de gasto'!$A$50</f>
        <v>33501 - Estudios e Investigaciones</v>
      </c>
      <c r="F43" s="11">
        <f>'II.Concepto de gasto'!$B$50</f>
        <v>0</v>
      </c>
      <c r="G43" s="11">
        <f t="shared" si="1"/>
        <v>20065287.390000001</v>
      </c>
      <c r="H43" s="11">
        <f>'II.Concepto de gasto'!$B$8</f>
        <v>20065287.390000001</v>
      </c>
      <c r="I43" s="12" t="b">
        <f>Tabla16[[#This Row],[Validación2]]=Tabla16[[#This Row],[Validación1]]</f>
        <v>1</v>
      </c>
    </row>
    <row r="44" spans="1:9" s="10" customFormat="1" x14ac:dyDescent="0.2">
      <c r="A44" s="7">
        <v>1</v>
      </c>
      <c r="B44" s="8" t="str">
        <f>'II.Concepto de gasto'!$B$1</f>
        <v>_48_Cultura</v>
      </c>
      <c r="C44" s="9" t="str">
        <f>'II.Concepto de gasto'!$B$2</f>
        <v>Instituto Nacional de Lenguas Indígenas</v>
      </c>
      <c r="D44" s="10" t="str">
        <f>MID('II.Concepto de gasto'!$B$6,1,4)</f>
        <v>2018</v>
      </c>
      <c r="E44" s="13" t="str">
        <f>'II.Concepto de gasto'!$A$51</f>
        <v>33604 - Impresión y elaboración de material informativo derivado de la operación y administración de las dependencias y entidades</v>
      </c>
      <c r="F44" s="11">
        <f>'II.Concepto de gasto'!$B$51</f>
        <v>529053.65</v>
      </c>
      <c r="G44" s="11">
        <f t="shared" si="1"/>
        <v>20065287.390000001</v>
      </c>
      <c r="H44" s="11">
        <f>'II.Concepto de gasto'!$B$8</f>
        <v>20065287.390000001</v>
      </c>
      <c r="I44" s="12" t="b">
        <f>Tabla16[[#This Row],[Validación2]]=Tabla16[[#This Row],[Validación1]]</f>
        <v>1</v>
      </c>
    </row>
    <row r="45" spans="1:9" s="10" customFormat="1" x14ac:dyDescent="0.2">
      <c r="A45" s="7">
        <v>1</v>
      </c>
      <c r="B45" s="8" t="str">
        <f>'II.Concepto de gasto'!$B$1</f>
        <v>_48_Cultura</v>
      </c>
      <c r="C45" s="9" t="str">
        <f>'II.Concepto de gasto'!$B$2</f>
        <v>Instituto Nacional de Lenguas Indígenas</v>
      </c>
      <c r="D45" s="10" t="str">
        <f>MID('II.Concepto de gasto'!$B$6,1,4)</f>
        <v>2018</v>
      </c>
      <c r="E45" s="13" t="str">
        <f>'II.Concepto de gasto'!$A$52</f>
        <v>35101 - Mantenimiento y conservación de inmuebles para la prestación de servicios administrativos</v>
      </c>
      <c r="F45" s="11">
        <f>'II.Concepto de gasto'!$B$52</f>
        <v>0</v>
      </c>
      <c r="G45" s="11">
        <f t="shared" si="1"/>
        <v>20065287.390000001</v>
      </c>
      <c r="H45" s="11">
        <f>'II.Concepto de gasto'!$B$8</f>
        <v>20065287.390000001</v>
      </c>
      <c r="I45" s="12" t="b">
        <f>Tabla16[[#This Row],[Validación2]]=Tabla16[[#This Row],[Validación1]]</f>
        <v>1</v>
      </c>
    </row>
    <row r="46" spans="1:9" s="10" customFormat="1" x14ac:dyDescent="0.2">
      <c r="A46" s="7">
        <v>1</v>
      </c>
      <c r="B46" s="8" t="str">
        <f>'II.Concepto de gasto'!$B$1</f>
        <v>_48_Cultura</v>
      </c>
      <c r="C46" s="9" t="str">
        <f>'II.Concepto de gasto'!$B$2</f>
        <v>Instituto Nacional de Lenguas Indígenas</v>
      </c>
      <c r="D46" s="10" t="str">
        <f>MID('II.Concepto de gasto'!$B$6,1,4)</f>
        <v>2018</v>
      </c>
      <c r="E46" s="13" t="str">
        <f>'II.Concepto de gasto'!$A$53</f>
        <v>35201 - Mantenimiento y conservación de mobiliario y equipo de administración</v>
      </c>
      <c r="F46" s="11">
        <f>'II.Concepto de gasto'!$B$53</f>
        <v>24999.33</v>
      </c>
      <c r="G46" s="11">
        <f t="shared" si="1"/>
        <v>20065287.390000001</v>
      </c>
      <c r="H46" s="11">
        <f>'II.Concepto de gasto'!$B$8</f>
        <v>20065287.390000001</v>
      </c>
      <c r="I46" s="12" t="b">
        <f>Tabla16[[#This Row],[Validación2]]=Tabla16[[#This Row],[Validación1]]</f>
        <v>1</v>
      </c>
    </row>
    <row r="47" spans="1:9" s="10" customFormat="1" x14ac:dyDescent="0.2">
      <c r="A47" s="7">
        <v>1</v>
      </c>
      <c r="B47" s="8" t="str">
        <f>'II.Concepto de gasto'!$B$1</f>
        <v>_48_Cultura</v>
      </c>
      <c r="C47" s="9" t="str">
        <f>'II.Concepto de gasto'!$B$2</f>
        <v>Instituto Nacional de Lenguas Indígenas</v>
      </c>
      <c r="D47" s="10" t="str">
        <f>MID('II.Concepto de gasto'!$B$6,1,4)</f>
        <v>2018</v>
      </c>
      <c r="E47" s="13" t="str">
        <f>'II.Concepto de gasto'!$A$54</f>
        <v>36101 - Difusión de mensajes sobre programas y actividades gubernamentales</v>
      </c>
      <c r="F47" s="11">
        <f>'II.Concepto de gasto'!$B$54</f>
        <v>6482444.7000000002</v>
      </c>
      <c r="G47" s="11">
        <f t="shared" si="1"/>
        <v>20065287.390000001</v>
      </c>
      <c r="H47" s="11">
        <f>'II.Concepto de gasto'!$B$8</f>
        <v>20065287.390000001</v>
      </c>
      <c r="I47" s="12" t="b">
        <f>Tabla16[[#This Row],[Validación2]]=Tabla16[[#This Row],[Validación1]]</f>
        <v>1</v>
      </c>
    </row>
    <row r="48" spans="1:9" s="10" customFormat="1" x14ac:dyDescent="0.2">
      <c r="A48" s="7">
        <v>1</v>
      </c>
      <c r="B48" s="8" t="str">
        <f>'II.Concepto de gasto'!$B$1</f>
        <v>_48_Cultura</v>
      </c>
      <c r="C48" s="9" t="str">
        <f>'II.Concepto de gasto'!$B$2</f>
        <v>Instituto Nacional de Lenguas Indígenas</v>
      </c>
      <c r="D48" s="10" t="str">
        <f>MID('II.Concepto de gasto'!$B$6,1,4)</f>
        <v>2018</v>
      </c>
      <c r="E48" s="13" t="str">
        <f>'II.Concepto de gasto'!$A$55</f>
        <v>36201 - Difusión de mensajes comerciales para promover la venta de productos o servicios</v>
      </c>
      <c r="F48" s="11">
        <f>'II.Concepto de gasto'!$B$55</f>
        <v>0</v>
      </c>
      <c r="G48" s="11">
        <f t="shared" si="1"/>
        <v>20065287.390000001</v>
      </c>
      <c r="H48" s="11">
        <f>'II.Concepto de gasto'!$B$8</f>
        <v>20065287.390000001</v>
      </c>
      <c r="I48" s="12" t="b">
        <f>Tabla16[[#This Row],[Validación2]]=Tabla16[[#This Row],[Validación1]]</f>
        <v>1</v>
      </c>
    </row>
    <row r="49" spans="1:9" s="10" customFormat="1" x14ac:dyDescent="0.2">
      <c r="A49" s="7">
        <v>1</v>
      </c>
      <c r="B49" s="8" t="str">
        <f>'II.Concepto de gasto'!$B$1</f>
        <v>_48_Cultura</v>
      </c>
      <c r="C49" s="9" t="str">
        <f>'II.Concepto de gasto'!$B$2</f>
        <v>Instituto Nacional de Lenguas Indígenas</v>
      </c>
      <c r="D49" s="10" t="str">
        <f>MID('II.Concepto de gasto'!$B$6,1,4)</f>
        <v>2018</v>
      </c>
      <c r="E49" s="13" t="str">
        <f>'II.Concepto de gasto'!$A$56</f>
        <v>36901 - Servicios relacionados con monitoreo de información en medios masivos</v>
      </c>
      <c r="F49" s="11">
        <f>'II.Concepto de gasto'!$B$56</f>
        <v>0</v>
      </c>
      <c r="G49" s="11">
        <f t="shared" si="1"/>
        <v>20065287.390000001</v>
      </c>
      <c r="H49" s="11">
        <f>'II.Concepto de gasto'!$B$8</f>
        <v>20065287.390000001</v>
      </c>
      <c r="I49" s="12" t="b">
        <f>Tabla16[[#This Row],[Validación2]]=Tabla16[[#This Row],[Validación1]]</f>
        <v>1</v>
      </c>
    </row>
    <row r="50" spans="1:9" s="10" customFormat="1" x14ac:dyDescent="0.2">
      <c r="A50" s="7">
        <v>1</v>
      </c>
      <c r="B50" s="8" t="str">
        <f>'II.Concepto de gasto'!$B$1</f>
        <v>_48_Cultura</v>
      </c>
      <c r="C50" s="9" t="str">
        <f>'II.Concepto de gasto'!$B$2</f>
        <v>Instituto Nacional de Lenguas Indígenas</v>
      </c>
      <c r="D50" s="10" t="str">
        <f>MID('II.Concepto de gasto'!$B$6,1,4)</f>
        <v>2018</v>
      </c>
      <c r="E50" s="13" t="str">
        <f>'II.Concepto de gasto'!$A$57</f>
        <v>37301-Pasajes marítimos, lacustres y fluviales para labores en campo y de supervisión</v>
      </c>
      <c r="F50" s="11">
        <f>'II.Concepto de gasto'!$B$57</f>
        <v>0</v>
      </c>
      <c r="G50" s="11">
        <f t="shared" si="1"/>
        <v>20065287.390000001</v>
      </c>
      <c r="H50" s="11">
        <f>'II.Concepto de gasto'!$B$8</f>
        <v>20065287.390000001</v>
      </c>
      <c r="I50" s="12" t="b">
        <f>Tabla16[[#This Row],[Validación2]]=Tabla16[[#This Row],[Validación1]]</f>
        <v>1</v>
      </c>
    </row>
    <row r="51" spans="1:9" s="10" customFormat="1" x14ac:dyDescent="0.2">
      <c r="A51" s="7">
        <v>1</v>
      </c>
      <c r="B51" s="8" t="str">
        <f>'II.Concepto de gasto'!$B$1</f>
        <v>_48_Cultura</v>
      </c>
      <c r="C51" s="9" t="str">
        <f>'II.Concepto de gasto'!$B$2</f>
        <v>Instituto Nacional de Lenguas Indígenas</v>
      </c>
      <c r="D51" s="10" t="str">
        <f>MID('II.Concepto de gasto'!$B$6,1,4)</f>
        <v>2018</v>
      </c>
      <c r="E51" s="13" t="str">
        <f>'II.Concepto de gasto'!$A$58</f>
        <v>37304-Pasajes marítimos, lacustres y fluviales para servidores públicos de mando en el desempeño de comisiones y funciones oficiales</v>
      </c>
      <c r="F51" s="11">
        <f>'II.Concepto de gasto'!$B$58</f>
        <v>0</v>
      </c>
      <c r="G51" s="11">
        <f t="shared" si="1"/>
        <v>20065287.390000001</v>
      </c>
      <c r="H51" s="11">
        <f>'II.Concepto de gasto'!$B$8</f>
        <v>20065287.390000001</v>
      </c>
      <c r="I51" s="12" t="b">
        <f>Tabla16[[#This Row],[Validación2]]=Tabla16[[#This Row],[Validación1]]</f>
        <v>1</v>
      </c>
    </row>
    <row r="52" spans="1:9" s="10" customFormat="1" x14ac:dyDescent="0.2">
      <c r="A52" s="7">
        <v>1</v>
      </c>
      <c r="B52" s="8" t="str">
        <f>'II.Concepto de gasto'!$B$1</f>
        <v>_48_Cultura</v>
      </c>
      <c r="C52" s="9" t="str">
        <f>'II.Concepto de gasto'!$B$2</f>
        <v>Instituto Nacional de Lenguas Indígenas</v>
      </c>
      <c r="D52" s="10" t="str">
        <f>MID('II.Concepto de gasto'!$B$6,1,4)</f>
        <v>2018</v>
      </c>
      <c r="E52" s="13" t="str">
        <f>'II.Concepto de gasto'!$A$59</f>
        <v>37801 - Servicios integrales nacionales para servidores públicos en el desempeño de comisiones y funciones oficiales</v>
      </c>
      <c r="F52" s="11">
        <f>'II.Concepto de gasto'!$B$59</f>
        <v>0</v>
      </c>
      <c r="G52" s="11">
        <f t="shared" si="1"/>
        <v>20065287.390000001</v>
      </c>
      <c r="H52" s="11">
        <f>'II.Concepto de gasto'!$B$8</f>
        <v>20065287.390000001</v>
      </c>
      <c r="I52" s="12" t="b">
        <f>Tabla16[[#This Row],[Validación2]]=Tabla16[[#This Row],[Validación1]]</f>
        <v>1</v>
      </c>
    </row>
    <row r="53" spans="1:9" s="10" customFormat="1" x14ac:dyDescent="0.2">
      <c r="A53" s="7">
        <v>1</v>
      </c>
      <c r="B53" s="8" t="str">
        <f>'II.Concepto de gasto'!$B$1</f>
        <v>_48_Cultura</v>
      </c>
      <c r="C53" s="9" t="str">
        <f>'II.Concepto de gasto'!$B$2</f>
        <v>Instituto Nacional de Lenguas Indígenas</v>
      </c>
      <c r="D53" s="10" t="str">
        <f>MID('II.Concepto de gasto'!$B$6,1,4)</f>
        <v>2018</v>
      </c>
      <c r="E53" s="13" t="str">
        <f>'II.Concepto de gasto'!$A$60</f>
        <v>37802 - Servicios integrales en el extranjero para servidores públicos en el desempeño de comisiones y funciones oficiales</v>
      </c>
      <c r="F53" s="11">
        <f>'II.Concepto de gasto'!$B$60</f>
        <v>0</v>
      </c>
      <c r="G53" s="11">
        <f t="shared" si="1"/>
        <v>20065287.390000001</v>
      </c>
      <c r="H53" s="11">
        <f>'II.Concepto de gasto'!$B$8</f>
        <v>20065287.390000001</v>
      </c>
      <c r="I53" s="12" t="b">
        <f>Tabla16[[#This Row],[Validación2]]=Tabla16[[#This Row],[Validación1]]</f>
        <v>1</v>
      </c>
    </row>
    <row r="54" spans="1:9" s="10" customFormat="1" x14ac:dyDescent="0.2">
      <c r="A54" s="7">
        <v>1</v>
      </c>
      <c r="B54" s="8" t="str">
        <f>'II.Concepto de gasto'!$B$1</f>
        <v>_48_Cultura</v>
      </c>
      <c r="C54" s="9" t="str">
        <f>'II.Concepto de gasto'!$B$2</f>
        <v>Instituto Nacional de Lenguas Indígenas</v>
      </c>
      <c r="D54" s="10" t="str">
        <f>MID('II.Concepto de gasto'!$B$6,1,4)</f>
        <v>2018</v>
      </c>
      <c r="E54" s="13" t="str">
        <f>'II.Concepto de gasto'!$A$61</f>
        <v>38301 - Congresos y convenciones</v>
      </c>
      <c r="F54" s="11">
        <f>'II.Concepto de gasto'!$B$61</f>
        <v>0</v>
      </c>
      <c r="G54" s="11">
        <f t="shared" si="1"/>
        <v>20065287.390000001</v>
      </c>
      <c r="H54" s="11">
        <f>'II.Concepto de gasto'!$B$8</f>
        <v>20065287.390000001</v>
      </c>
      <c r="I54" s="12" t="b">
        <f>Tabla16[[#This Row],[Validación2]]=Tabla16[[#This Row],[Validación1]]</f>
        <v>1</v>
      </c>
    </row>
    <row r="55" spans="1:9" s="10" customFormat="1" x14ac:dyDescent="0.2">
      <c r="A55" s="7">
        <v>1</v>
      </c>
      <c r="B55" s="8" t="str">
        <f>'II.Concepto de gasto'!$B$1</f>
        <v>_48_Cultura</v>
      </c>
      <c r="C55" s="9" t="str">
        <f>'II.Concepto de gasto'!$B$2</f>
        <v>Instituto Nacional de Lenguas Indígenas</v>
      </c>
      <c r="D55" s="10" t="str">
        <f>MID('II.Concepto de gasto'!$B$6,1,4)</f>
        <v>2018</v>
      </c>
      <c r="E55" s="13" t="str">
        <f>'II.Concepto de gasto'!$A$62</f>
        <v>38401 – Exposiciones</v>
      </c>
      <c r="F55" s="11">
        <f>'II.Concepto de gasto'!$B$62</f>
        <v>0</v>
      </c>
      <c r="G55" s="11">
        <f t="shared" si="1"/>
        <v>20065287.390000001</v>
      </c>
      <c r="H55" s="11">
        <f>'II.Concepto de gasto'!$B$8</f>
        <v>20065287.390000001</v>
      </c>
      <c r="I55" s="12" t="b">
        <f>Tabla16[[#This Row],[Validación2]]=Tabla16[[#This Row],[Validación1]]</f>
        <v>1</v>
      </c>
    </row>
    <row r="56" spans="1:9" s="10" customFormat="1" x14ac:dyDescent="0.2">
      <c r="A56" s="7">
        <v>1</v>
      </c>
      <c r="B56" s="8" t="str">
        <f>'II.Concepto de gasto'!$B$1</f>
        <v>_48_Cultura</v>
      </c>
      <c r="C56" s="9" t="str">
        <f>'II.Concepto de gasto'!$B$2</f>
        <v>Instituto Nacional de Lenguas Indígenas</v>
      </c>
      <c r="D56" s="10" t="str">
        <f>MID('II.Concepto de gasto'!$B$6,1,4)</f>
        <v>2018</v>
      </c>
      <c r="E56" s="13" t="str">
        <f>'II.Concepto de gasto'!$A$63</f>
        <v>38501 - Gastos para alimentación de servidores públicos de mando</v>
      </c>
      <c r="F56" s="11">
        <f>'II.Concepto de gasto'!$B$63</f>
        <v>0</v>
      </c>
      <c r="G56" s="11">
        <f t="shared" si="1"/>
        <v>20065287.390000001</v>
      </c>
      <c r="H56" s="11">
        <f>'II.Concepto de gasto'!$B$8</f>
        <v>20065287.390000001</v>
      </c>
      <c r="I56" s="12" t="b">
        <f>Tabla16[[#This Row],[Validación2]]=Tabla16[[#This Row],[Validación1]]</f>
        <v>1</v>
      </c>
    </row>
    <row r="57" spans="1:9" s="10" customFormat="1" x14ac:dyDescent="0.2">
      <c r="A57" s="7">
        <v>1</v>
      </c>
      <c r="B57" s="8" t="str">
        <f>'II.Concepto de gasto'!$B$1</f>
        <v>_48_Cultura</v>
      </c>
      <c r="C57" s="9" t="str">
        <f>'II.Concepto de gasto'!$B$2</f>
        <v>Instituto Nacional de Lenguas Indígenas</v>
      </c>
      <c r="D57" s="10" t="str">
        <f>MID('II.Concepto de gasto'!$B$6,1,4)</f>
        <v>2018</v>
      </c>
      <c r="E57" s="13" t="str">
        <f>'II.Concepto de gasto'!$A$64</f>
        <v>51101 – Mobiliario</v>
      </c>
      <c r="F57" s="11">
        <f>'II.Concepto de gasto'!$B$64</f>
        <v>0</v>
      </c>
      <c r="G57" s="11">
        <f t="shared" si="1"/>
        <v>20065287.390000001</v>
      </c>
      <c r="H57" s="11">
        <f>'II.Concepto de gasto'!$B$8</f>
        <v>20065287.390000001</v>
      </c>
      <c r="I57" s="12" t="b">
        <f>Tabla16[[#This Row],[Validación2]]=Tabla16[[#This Row],[Validación1]]</f>
        <v>1</v>
      </c>
    </row>
    <row r="58" spans="1:9" s="10" customFormat="1" x14ac:dyDescent="0.2">
      <c r="A58" s="7">
        <v>1</v>
      </c>
      <c r="B58" s="8" t="str">
        <f>'II.Concepto de gasto'!$B$1</f>
        <v>_48_Cultura</v>
      </c>
      <c r="C58" s="9" t="str">
        <f>'II.Concepto de gasto'!$B$2</f>
        <v>Instituto Nacional de Lenguas Indígenas</v>
      </c>
      <c r="D58" s="10" t="str">
        <f>MID('II.Concepto de gasto'!$B$6,1,4)</f>
        <v>2018</v>
      </c>
      <c r="E58" s="13" t="str">
        <f>'II.Concepto de gasto'!$A$65</f>
        <v>51201 - Muebles, excepto de oficina y estantería</v>
      </c>
      <c r="F58" s="11">
        <f>'II.Concepto de gasto'!$B$65</f>
        <v>0</v>
      </c>
      <c r="G58" s="11">
        <f t="shared" si="1"/>
        <v>20065287.390000001</v>
      </c>
      <c r="H58" s="11">
        <f>'II.Concepto de gasto'!$B$8</f>
        <v>20065287.390000001</v>
      </c>
      <c r="I58" s="12" t="b">
        <f>Tabla16[[#This Row],[Validación2]]=Tabla16[[#This Row],[Validación1]]</f>
        <v>1</v>
      </c>
    </row>
    <row r="59" spans="1:9" s="10" customFormat="1" x14ac:dyDescent="0.2">
      <c r="A59" s="7">
        <v>1</v>
      </c>
      <c r="B59" s="8" t="str">
        <f>'II.Concepto de gasto'!$B$1</f>
        <v>_48_Cultura</v>
      </c>
      <c r="C59" s="9" t="str">
        <f>'II.Concepto de gasto'!$B$2</f>
        <v>Instituto Nacional de Lenguas Indígenas</v>
      </c>
      <c r="D59" s="10" t="str">
        <f>MID('II.Concepto de gasto'!$B$6,1,4)</f>
        <v>2018</v>
      </c>
      <c r="E59" s="13" t="str">
        <f>'II.Concepto de gasto'!$A$66</f>
        <v>51501 - Bienes informáticos</v>
      </c>
      <c r="F59" s="11">
        <f>'II.Concepto de gasto'!$B$66</f>
        <v>0</v>
      </c>
      <c r="G59" s="11">
        <f t="shared" si="1"/>
        <v>20065287.390000001</v>
      </c>
      <c r="H59" s="11">
        <f>'II.Concepto de gasto'!$B$8</f>
        <v>20065287.390000001</v>
      </c>
      <c r="I59" s="12" t="b">
        <f>Tabla16[[#This Row],[Validación2]]=Tabla16[[#This Row],[Validación1]]</f>
        <v>1</v>
      </c>
    </row>
    <row r="60" spans="1:9" s="10" customFormat="1" x14ac:dyDescent="0.2">
      <c r="A60" s="7">
        <v>1</v>
      </c>
      <c r="B60" s="8" t="str">
        <f>'II.Concepto de gasto'!$B$1</f>
        <v>_48_Cultura</v>
      </c>
      <c r="C60" s="9" t="str">
        <f>'II.Concepto de gasto'!$B$2</f>
        <v>Instituto Nacional de Lenguas Indígenas</v>
      </c>
      <c r="D60" s="10" t="str">
        <f>MID('II.Concepto de gasto'!$B$6,1,4)</f>
        <v>2018</v>
      </c>
      <c r="E60" s="13" t="str">
        <f>'II.Concepto de gasto'!$A$67</f>
        <v>51901 - Equipo de administración</v>
      </c>
      <c r="F60" s="11">
        <f>'II.Concepto de gasto'!$B$67</f>
        <v>0</v>
      </c>
      <c r="G60" s="11">
        <f t="shared" si="1"/>
        <v>20065287.390000001</v>
      </c>
      <c r="H60" s="11">
        <f>'II.Concepto de gasto'!$B$8</f>
        <v>20065287.390000001</v>
      </c>
      <c r="I60" s="12" t="b">
        <f>Tabla16[[#This Row],[Validación2]]=Tabla16[[#This Row],[Validación1]]</f>
        <v>1</v>
      </c>
    </row>
    <row r="61" spans="1:9" s="10" customFormat="1" x14ac:dyDescent="0.2">
      <c r="A61" s="7">
        <v>1</v>
      </c>
      <c r="B61" s="8" t="str">
        <f>'II.Concepto de gasto'!$B$1</f>
        <v>_48_Cultura</v>
      </c>
      <c r="C61" s="9" t="str">
        <f>'II.Concepto de gasto'!$B$2</f>
        <v>Instituto Nacional de Lenguas Indígenas</v>
      </c>
      <c r="D61" s="10" t="str">
        <f>MID('II.Concepto de gasto'!$B$6,1,4)</f>
        <v>2018</v>
      </c>
      <c r="E61" s="13" t="str">
        <f>'II.Concepto de gasto'!$A$68</f>
        <v>56501 - Equipos y aparatos de comunicaciones y telecomunicaciones</v>
      </c>
      <c r="F61" s="11">
        <f>'II.Concepto de gasto'!$B$68</f>
        <v>0</v>
      </c>
      <c r="G61" s="11">
        <f t="shared" si="1"/>
        <v>20065287.390000001</v>
      </c>
      <c r="H61" s="11">
        <f>'II.Concepto de gasto'!$B$8</f>
        <v>20065287.390000001</v>
      </c>
      <c r="I61" s="12" t="b">
        <f>Tabla16[[#This Row],[Validación2]]=Tabla16[[#This Row],[Validación1]]</f>
        <v>1</v>
      </c>
    </row>
    <row r="62" spans="1:9" s="10" customFormat="1" x14ac:dyDescent="0.2">
      <c r="A62" s="7">
        <v>1</v>
      </c>
      <c r="B62" s="8" t="str">
        <f>'II.Concepto de gasto'!$B$1</f>
        <v>_48_Cultura</v>
      </c>
      <c r="C62" s="9" t="str">
        <f>'II.Concepto de gasto'!$B$2</f>
        <v>Instituto Nacional de Lenguas Indígenas</v>
      </c>
      <c r="D62" s="10" t="str">
        <f>'II.Concepto de gasto'!$C$7</f>
        <v>2019</v>
      </c>
      <c r="E62" s="13" t="str">
        <f>'II.Concepto de gasto'!$A$9</f>
        <v>14403 - Cuotas para el seguro de gastos médicos del personal civil</v>
      </c>
      <c r="F62" s="11">
        <f>'II.Concepto de gasto'!$C$9</f>
        <v>0</v>
      </c>
      <c r="G62" s="11">
        <f>SUM($F$62:$F$121)</f>
        <v>16915391.100000001</v>
      </c>
      <c r="H62" s="11">
        <f>'II.Concepto de gasto'!$C$8</f>
        <v>16915391.100000001</v>
      </c>
      <c r="I62" s="12" t="b">
        <f>Tabla16[[#This Row],[Validación2]]=Tabla16[[#This Row],[Validación1]]</f>
        <v>1</v>
      </c>
    </row>
    <row r="63" spans="1:9" s="10" customFormat="1" x14ac:dyDescent="0.2">
      <c r="A63" s="7">
        <v>1</v>
      </c>
      <c r="B63" s="8" t="str">
        <f>'II.Concepto de gasto'!$B$1</f>
        <v>_48_Cultura</v>
      </c>
      <c r="C63" s="9" t="str">
        <f>'II.Concepto de gasto'!$B$2</f>
        <v>Instituto Nacional de Lenguas Indígenas</v>
      </c>
      <c r="D63" s="10" t="str">
        <f>'II.Concepto de gasto'!$C$7</f>
        <v>2019</v>
      </c>
      <c r="E63" s="13" t="str">
        <f>'II.Concepto de gasto'!$A$10</f>
        <v>14404 - Cuotas para el seguro de separación individualizado</v>
      </c>
      <c r="F63" s="11">
        <f>'II.Concepto de gasto'!$C$10</f>
        <v>0</v>
      </c>
      <c r="G63" s="11">
        <f t="shared" ref="G63:G121" si="2">SUM($F$62:$F$121)</f>
        <v>16915391.100000001</v>
      </c>
      <c r="H63" s="11">
        <f>'II.Concepto de gasto'!$C$8</f>
        <v>16915391.100000001</v>
      </c>
      <c r="I63" s="12" t="b">
        <f>Tabla16[[#This Row],[Validación2]]=Tabla16[[#This Row],[Validación1]]</f>
        <v>1</v>
      </c>
    </row>
    <row r="64" spans="1:9" s="10" customFormat="1" x14ac:dyDescent="0.2">
      <c r="A64" s="7">
        <v>1</v>
      </c>
      <c r="B64" s="8" t="str">
        <f>'II.Concepto de gasto'!$B$1</f>
        <v>_48_Cultura</v>
      </c>
      <c r="C64" s="9" t="str">
        <f>'II.Concepto de gasto'!$B$2</f>
        <v>Instituto Nacional de Lenguas Indígenas</v>
      </c>
      <c r="D64" s="10" t="str">
        <f>'II.Concepto de gasto'!$C$7</f>
        <v>2019</v>
      </c>
      <c r="E64" s="13" t="str">
        <f>'II.Concepto de gasto'!$A$11</f>
        <v>21101 - Materiales y útiles de oficina</v>
      </c>
      <c r="F64" s="11">
        <f>'II.Concepto de gasto'!$C$11</f>
        <v>215775.4</v>
      </c>
      <c r="G64" s="11">
        <f t="shared" si="2"/>
        <v>16915391.100000001</v>
      </c>
      <c r="H64" s="11">
        <f>'II.Concepto de gasto'!$C$8</f>
        <v>16915391.100000001</v>
      </c>
      <c r="I64" s="12" t="b">
        <f>Tabla16[[#This Row],[Validación2]]=Tabla16[[#This Row],[Validación1]]</f>
        <v>1</v>
      </c>
    </row>
    <row r="65" spans="1:9" s="10" customFormat="1" x14ac:dyDescent="0.2">
      <c r="A65" s="7">
        <v>1</v>
      </c>
      <c r="B65" s="8" t="str">
        <f>'II.Concepto de gasto'!$B$1</f>
        <v>_48_Cultura</v>
      </c>
      <c r="C65" s="9" t="str">
        <f>'II.Concepto de gasto'!$B$2</f>
        <v>Instituto Nacional de Lenguas Indígenas</v>
      </c>
      <c r="D65" s="10" t="str">
        <f>'II.Concepto de gasto'!$C$7</f>
        <v>2019</v>
      </c>
      <c r="E65" s="13" t="str">
        <f>'II.Concepto de gasto'!$A$12</f>
        <v>21201 - Materiales y útiles de impresión y reproducción</v>
      </c>
      <c r="F65" s="11">
        <f>'II.Concepto de gasto'!$C$12</f>
        <v>0</v>
      </c>
      <c r="G65" s="11">
        <f t="shared" si="2"/>
        <v>16915391.100000001</v>
      </c>
      <c r="H65" s="11">
        <f>'II.Concepto de gasto'!$C$8</f>
        <v>16915391.100000001</v>
      </c>
      <c r="I65" s="12" t="b">
        <f>Tabla16[[#This Row],[Validación2]]=Tabla16[[#This Row],[Validación1]]</f>
        <v>1</v>
      </c>
    </row>
    <row r="66" spans="1:9" s="10" customFormat="1" x14ac:dyDescent="0.2">
      <c r="A66" s="7">
        <v>1</v>
      </c>
      <c r="B66" s="8" t="str">
        <f>'II.Concepto de gasto'!$B$1</f>
        <v>_48_Cultura</v>
      </c>
      <c r="C66" s="9" t="str">
        <f>'II.Concepto de gasto'!$B$2</f>
        <v>Instituto Nacional de Lenguas Indígenas</v>
      </c>
      <c r="D66" s="10" t="str">
        <f>'II.Concepto de gasto'!$C$7</f>
        <v>2019</v>
      </c>
      <c r="E66" s="13" t="str">
        <f>'II.Concepto de gasto'!$A$13</f>
        <v>21401 - Materiales y útiles consumibles para el procesamiento en equipos y bienes informáticos</v>
      </c>
      <c r="F66" s="11">
        <f>'II.Concepto de gasto'!$C$13</f>
        <v>96373.96</v>
      </c>
      <c r="G66" s="11">
        <f t="shared" si="2"/>
        <v>16915391.100000001</v>
      </c>
      <c r="H66" s="11">
        <f>'II.Concepto de gasto'!$C$8</f>
        <v>16915391.100000001</v>
      </c>
      <c r="I66" s="12" t="b">
        <f>Tabla16[[#This Row],[Validación2]]=Tabla16[[#This Row],[Validación1]]</f>
        <v>1</v>
      </c>
    </row>
    <row r="67" spans="1:9" s="10" customFormat="1" x14ac:dyDescent="0.2">
      <c r="A67" s="7">
        <v>1</v>
      </c>
      <c r="B67" s="8" t="str">
        <f>'II.Concepto de gasto'!$B$1</f>
        <v>_48_Cultura</v>
      </c>
      <c r="C67" s="9" t="str">
        <f>'II.Concepto de gasto'!$B$2</f>
        <v>Instituto Nacional de Lenguas Indígenas</v>
      </c>
      <c r="D67" s="10" t="str">
        <f>'II.Concepto de gasto'!$C$7</f>
        <v>2019</v>
      </c>
      <c r="E67" s="13" t="str">
        <f>'II.Concepto de gasto'!$A$14</f>
        <v>21501 - Material de apoyo informativo</v>
      </c>
      <c r="F67" s="11">
        <f>'II.Concepto de gasto'!$C$14</f>
        <v>6016</v>
      </c>
      <c r="G67" s="11">
        <f t="shared" si="2"/>
        <v>16915391.100000001</v>
      </c>
      <c r="H67" s="11">
        <f>'II.Concepto de gasto'!$C$8</f>
        <v>16915391.100000001</v>
      </c>
      <c r="I67" s="12" t="b">
        <f>Tabla16[[#This Row],[Validación2]]=Tabla16[[#This Row],[Validación1]]</f>
        <v>1</v>
      </c>
    </row>
    <row r="68" spans="1:9" s="10" customFormat="1" x14ac:dyDescent="0.2">
      <c r="A68" s="7">
        <v>1</v>
      </c>
      <c r="B68" s="8" t="str">
        <f>'II.Concepto de gasto'!$B$1</f>
        <v>_48_Cultura</v>
      </c>
      <c r="C68" s="9" t="str">
        <f>'II.Concepto de gasto'!$B$2</f>
        <v>Instituto Nacional de Lenguas Indígenas</v>
      </c>
      <c r="D68" s="10" t="str">
        <f>'II.Concepto de gasto'!$C$7</f>
        <v>2019</v>
      </c>
      <c r="E68" s="13" t="str">
        <f>'II.Concepto de gasto'!$A$15</f>
        <v>22102 - Productos alimenticios para personas derivado de la prestación de servicios públicos en unidades de salud, educativas, de readaptación social y otras</v>
      </c>
      <c r="F68" s="11">
        <f>'II.Concepto de gasto'!$C$15</f>
        <v>0</v>
      </c>
      <c r="G68" s="11">
        <f t="shared" si="2"/>
        <v>16915391.100000001</v>
      </c>
      <c r="H68" s="11">
        <f>'II.Concepto de gasto'!$C$8</f>
        <v>16915391.100000001</v>
      </c>
      <c r="I68" s="12" t="b">
        <f>Tabla16[[#This Row],[Validación2]]=Tabla16[[#This Row],[Validación1]]</f>
        <v>1</v>
      </c>
    </row>
    <row r="69" spans="1:9" s="10" customFormat="1" x14ac:dyDescent="0.2">
      <c r="A69" s="7">
        <v>1</v>
      </c>
      <c r="B69" s="8" t="str">
        <f>'II.Concepto de gasto'!$B$1</f>
        <v>_48_Cultura</v>
      </c>
      <c r="C69" s="9" t="str">
        <f>'II.Concepto de gasto'!$B$2</f>
        <v>Instituto Nacional de Lenguas Indígenas</v>
      </c>
      <c r="D69" s="10" t="str">
        <f>'II.Concepto de gasto'!$C$7</f>
        <v>2019</v>
      </c>
      <c r="E69" s="13" t="str">
        <f>'II.Concepto de gasto'!$A$16</f>
        <v>22103 - Productos alimenticios para el personal que realiza labores en campo o de supervisión</v>
      </c>
      <c r="F69" s="11">
        <f>'II.Concepto de gasto'!$C$16</f>
        <v>0</v>
      </c>
      <c r="G69" s="11">
        <f t="shared" si="2"/>
        <v>16915391.100000001</v>
      </c>
      <c r="H69" s="11">
        <f>'II.Concepto de gasto'!$C$8</f>
        <v>16915391.100000001</v>
      </c>
      <c r="I69" s="12" t="b">
        <f>Tabla16[[#This Row],[Validación2]]=Tabla16[[#This Row],[Validación1]]</f>
        <v>1</v>
      </c>
    </row>
    <row r="70" spans="1:9" s="10" customFormat="1" x14ac:dyDescent="0.2">
      <c r="A70" s="7">
        <v>1</v>
      </c>
      <c r="B70" s="8" t="str">
        <f>'II.Concepto de gasto'!$B$1</f>
        <v>_48_Cultura</v>
      </c>
      <c r="C70" s="9" t="str">
        <f>'II.Concepto de gasto'!$B$2</f>
        <v>Instituto Nacional de Lenguas Indígenas</v>
      </c>
      <c r="D70" s="10" t="str">
        <f>'II.Concepto de gasto'!$C$7</f>
        <v>2019</v>
      </c>
      <c r="E70" s="13" t="str">
        <f>'II.Concepto de gasto'!$A$17</f>
        <v>22104 - Productos alimenticios para el personal en las instalaciones de las dependencias y entidades</v>
      </c>
      <c r="F70" s="11">
        <f>'II.Concepto de gasto'!$C$17</f>
        <v>89369.05</v>
      </c>
      <c r="G70" s="11">
        <f t="shared" si="2"/>
        <v>16915391.100000001</v>
      </c>
      <c r="H70" s="11">
        <f>'II.Concepto de gasto'!$C$8</f>
        <v>16915391.100000001</v>
      </c>
      <c r="I70" s="12" t="b">
        <f>Tabla16[[#This Row],[Validación2]]=Tabla16[[#This Row],[Validación1]]</f>
        <v>1</v>
      </c>
    </row>
    <row r="71" spans="1:9" s="10" customFormat="1" x14ac:dyDescent="0.2">
      <c r="A71" s="7">
        <v>1</v>
      </c>
      <c r="B71" s="8" t="str">
        <f>'II.Concepto de gasto'!$B$1</f>
        <v>_48_Cultura</v>
      </c>
      <c r="C71" s="9" t="str">
        <f>'II.Concepto de gasto'!$B$2</f>
        <v>Instituto Nacional de Lenguas Indígenas</v>
      </c>
      <c r="D71" s="10" t="str">
        <f>'II.Concepto de gasto'!$C$7</f>
        <v>2019</v>
      </c>
      <c r="E71" s="13" t="str">
        <f>'II.Concepto de gasto'!$A$18</f>
        <v>22106 - Productos alimenticios para el personal derivado de actividades extraordinarias</v>
      </c>
      <c r="F71" s="11">
        <f>'II.Concepto de gasto'!$C$18</f>
        <v>78880.210000000006</v>
      </c>
      <c r="G71" s="11">
        <f t="shared" si="2"/>
        <v>16915391.100000001</v>
      </c>
      <c r="H71" s="11">
        <f>'II.Concepto de gasto'!$C$8</f>
        <v>16915391.100000001</v>
      </c>
      <c r="I71" s="12" t="b">
        <f>Tabla16[[#This Row],[Validación2]]=Tabla16[[#This Row],[Validación1]]</f>
        <v>1</v>
      </c>
    </row>
    <row r="72" spans="1:9" s="10" customFormat="1" x14ac:dyDescent="0.2">
      <c r="A72" s="7">
        <v>1</v>
      </c>
      <c r="B72" s="8" t="str">
        <f>'II.Concepto de gasto'!$B$1</f>
        <v>_48_Cultura</v>
      </c>
      <c r="C72" s="9" t="str">
        <f>'II.Concepto de gasto'!$B$2</f>
        <v>Instituto Nacional de Lenguas Indígenas</v>
      </c>
      <c r="D72" s="10" t="str">
        <f>'II.Concepto de gasto'!$C$7</f>
        <v>2019</v>
      </c>
      <c r="E72" s="13" t="str">
        <f>'II.Concepto de gasto'!$A$19</f>
        <v>26102 - Combustibles, lubricantes y aditivos para vehículos terrestres, aéreos, marítimos, lacustres y fluviales destinados a servicios públicos y la operación de programas públicos</v>
      </c>
      <c r="F72" s="11">
        <f>'II.Concepto de gasto'!$C$19</f>
        <v>0</v>
      </c>
      <c r="G72" s="11">
        <f t="shared" si="2"/>
        <v>16915391.100000001</v>
      </c>
      <c r="H72" s="11">
        <f>'II.Concepto de gasto'!$C$8</f>
        <v>16915391.100000001</v>
      </c>
      <c r="I72" s="12" t="b">
        <f>Tabla16[[#This Row],[Validación2]]=Tabla16[[#This Row],[Validación1]]</f>
        <v>1</v>
      </c>
    </row>
    <row r="73" spans="1:9" s="10" customFormat="1" x14ac:dyDescent="0.2">
      <c r="A73" s="7">
        <v>1</v>
      </c>
      <c r="B73" s="8" t="str">
        <f>'II.Concepto de gasto'!$B$1</f>
        <v>_48_Cultura</v>
      </c>
      <c r="C73" s="9" t="str">
        <f>'II.Concepto de gasto'!$B$2</f>
        <v>Instituto Nacional de Lenguas Indígenas</v>
      </c>
      <c r="D73" s="10" t="str">
        <f>'II.Concepto de gasto'!$C$7</f>
        <v>2019</v>
      </c>
      <c r="E73" s="13" t="str">
        <f>'II.Concepto de gasto'!$A$20</f>
        <v>26103 - Combustibles, lubricantes y aditivos para vehículos terrestres, aéreos, marítimos, lacustres y fluviales destinados a servicios administrativos</v>
      </c>
      <c r="F73" s="11">
        <f>'II.Concepto de gasto'!$C$20</f>
        <v>14615.14</v>
      </c>
      <c r="G73" s="11">
        <f t="shared" si="2"/>
        <v>16915391.100000001</v>
      </c>
      <c r="H73" s="11">
        <f>'II.Concepto de gasto'!$C$8</f>
        <v>16915391.100000001</v>
      </c>
      <c r="I73" s="12" t="b">
        <f>Tabla16[[#This Row],[Validación2]]=Tabla16[[#This Row],[Validación1]]</f>
        <v>1</v>
      </c>
    </row>
    <row r="74" spans="1:9" s="10" customFormat="1" x14ac:dyDescent="0.2">
      <c r="A74" s="7">
        <v>1</v>
      </c>
      <c r="B74" s="8" t="str">
        <f>'II.Concepto de gasto'!$B$1</f>
        <v>_48_Cultura</v>
      </c>
      <c r="C74" s="9" t="str">
        <f>'II.Concepto de gasto'!$B$2</f>
        <v>Instituto Nacional de Lenguas Indígenas</v>
      </c>
      <c r="D74" s="10" t="str">
        <f>'II.Concepto de gasto'!$C$7</f>
        <v>2019</v>
      </c>
      <c r="E74" s="13" t="str">
        <f>'II.Concepto de gasto'!$A$21</f>
        <v>26104 - Combustibles, lubricantes y aditivos para vehículos terrestres, aéreos, marítimos, lacustres y fluviales asignados a servidores públicos</v>
      </c>
      <c r="F74" s="11">
        <f>'II.Concepto de gasto'!$C$21</f>
        <v>481555.98</v>
      </c>
      <c r="G74" s="11">
        <f t="shared" si="2"/>
        <v>16915391.100000001</v>
      </c>
      <c r="H74" s="11">
        <f>'II.Concepto de gasto'!$C$8</f>
        <v>16915391.100000001</v>
      </c>
      <c r="I74" s="12" t="b">
        <f>Tabla16[[#This Row],[Validación2]]=Tabla16[[#This Row],[Validación1]]</f>
        <v>1</v>
      </c>
    </row>
    <row r="75" spans="1:9" s="10" customFormat="1" x14ac:dyDescent="0.2">
      <c r="A75" s="7">
        <v>1</v>
      </c>
      <c r="B75" s="8" t="str">
        <f>'II.Concepto de gasto'!$B$1</f>
        <v>_48_Cultura</v>
      </c>
      <c r="C75" s="9" t="str">
        <f>'II.Concepto de gasto'!$B$2</f>
        <v>Instituto Nacional de Lenguas Indígenas</v>
      </c>
      <c r="D75" s="10" t="str">
        <f>'II.Concepto de gasto'!$C$7</f>
        <v>2019</v>
      </c>
      <c r="E75" s="13" t="str">
        <f>'II.Concepto de gasto'!$A$22</f>
        <v>26105 - Combustibles, lubricantes y aditivos para maquinaria, equipo de producción y servicios administrativos</v>
      </c>
      <c r="F75" s="11">
        <f>'II.Concepto de gasto'!$C$22</f>
        <v>0</v>
      </c>
      <c r="G75" s="11">
        <f t="shared" si="2"/>
        <v>16915391.100000001</v>
      </c>
      <c r="H75" s="11">
        <f>'II.Concepto de gasto'!$C$8</f>
        <v>16915391.100000001</v>
      </c>
      <c r="I75" s="12" t="b">
        <f>Tabla16[[#This Row],[Validación2]]=Tabla16[[#This Row],[Validación1]]</f>
        <v>1</v>
      </c>
    </row>
    <row r="76" spans="1:9" s="10" customFormat="1" x14ac:dyDescent="0.2">
      <c r="A76" s="7">
        <v>1</v>
      </c>
      <c r="B76" s="8" t="str">
        <f>'II.Concepto de gasto'!$B$1</f>
        <v>_48_Cultura</v>
      </c>
      <c r="C76" s="9" t="str">
        <f>'II.Concepto de gasto'!$B$2</f>
        <v>Instituto Nacional de Lenguas Indígenas</v>
      </c>
      <c r="D76" s="10" t="str">
        <f>'II.Concepto de gasto'!$C$7</f>
        <v>2019</v>
      </c>
      <c r="E76" s="13" t="str">
        <f>'II.Concepto de gasto'!$A$23</f>
        <v>31201 Servicios de gas</v>
      </c>
      <c r="F76" s="11">
        <f>'II.Concepto de gasto'!$C$23</f>
        <v>0</v>
      </c>
      <c r="G76" s="11">
        <f t="shared" si="2"/>
        <v>16915391.100000001</v>
      </c>
      <c r="H76" s="11">
        <f>'II.Concepto de gasto'!$C$8</f>
        <v>16915391.100000001</v>
      </c>
      <c r="I76" s="12" t="b">
        <f>Tabla16[[#This Row],[Validación2]]=Tabla16[[#This Row],[Validación1]]</f>
        <v>1</v>
      </c>
    </row>
    <row r="77" spans="1:9" s="10" customFormat="1" x14ac:dyDescent="0.2">
      <c r="A77" s="7">
        <v>1</v>
      </c>
      <c r="B77" s="8" t="str">
        <f>'II.Concepto de gasto'!$B$1</f>
        <v>_48_Cultura</v>
      </c>
      <c r="C77" s="9" t="str">
        <f>'II.Concepto de gasto'!$B$2</f>
        <v>Instituto Nacional de Lenguas Indígenas</v>
      </c>
      <c r="D77" s="10" t="str">
        <f>'II.Concepto de gasto'!$C$7</f>
        <v>2019</v>
      </c>
      <c r="E77" s="13" t="str">
        <f>'II.Concepto de gasto'!$A$24</f>
        <v>31301 Servicios de agua</v>
      </c>
      <c r="F77" s="11">
        <f>'II.Concepto de gasto'!$C$24</f>
        <v>104166.61</v>
      </c>
      <c r="G77" s="11">
        <f t="shared" si="2"/>
        <v>16915391.100000001</v>
      </c>
      <c r="H77" s="11">
        <f>'II.Concepto de gasto'!$C$8</f>
        <v>16915391.100000001</v>
      </c>
      <c r="I77" s="12" t="b">
        <f>Tabla16[[#This Row],[Validación2]]=Tabla16[[#This Row],[Validación1]]</f>
        <v>1</v>
      </c>
    </row>
    <row r="78" spans="1:9" s="10" customFormat="1" x14ac:dyDescent="0.2">
      <c r="A78" s="7">
        <v>1</v>
      </c>
      <c r="B78" s="8" t="str">
        <f>'II.Concepto de gasto'!$B$1</f>
        <v>_48_Cultura</v>
      </c>
      <c r="C78" s="9" t="str">
        <f>'II.Concepto de gasto'!$B$2</f>
        <v>Instituto Nacional de Lenguas Indígenas</v>
      </c>
      <c r="D78" s="10" t="str">
        <f>'II.Concepto de gasto'!$C$7</f>
        <v>2019</v>
      </c>
      <c r="E78" s="13" t="str">
        <f>'II.Concepto de gasto'!$A$25</f>
        <v>31401 - Servicio telefónico convencional</v>
      </c>
      <c r="F78" s="11">
        <f>'II.Concepto de gasto'!$C$25</f>
        <v>0</v>
      </c>
      <c r="G78" s="11">
        <f t="shared" si="2"/>
        <v>16915391.100000001</v>
      </c>
      <c r="H78" s="11">
        <f>'II.Concepto de gasto'!$C$8</f>
        <v>16915391.100000001</v>
      </c>
      <c r="I78" s="12" t="b">
        <f>Tabla16[[#This Row],[Validación2]]=Tabla16[[#This Row],[Validación1]]</f>
        <v>1</v>
      </c>
    </row>
    <row r="79" spans="1:9" s="10" customFormat="1" x14ac:dyDescent="0.2">
      <c r="A79" s="7">
        <v>1</v>
      </c>
      <c r="B79" s="8" t="str">
        <f>'II.Concepto de gasto'!$B$1</f>
        <v>_48_Cultura</v>
      </c>
      <c r="C79" s="9" t="str">
        <f>'II.Concepto de gasto'!$B$2</f>
        <v>Instituto Nacional de Lenguas Indígenas</v>
      </c>
      <c r="D79" s="10" t="str">
        <f>'II.Concepto de gasto'!$C$7</f>
        <v>2019</v>
      </c>
      <c r="E79" s="13" t="str">
        <f>'II.Concepto de gasto'!$A$26</f>
        <v>31501 - Servicio de telefonía celular</v>
      </c>
      <c r="F79" s="11">
        <f>'II.Concepto de gasto'!$C$26</f>
        <v>0</v>
      </c>
      <c r="G79" s="11">
        <f t="shared" si="2"/>
        <v>16915391.100000001</v>
      </c>
      <c r="H79" s="11">
        <f>'II.Concepto de gasto'!$C$8</f>
        <v>16915391.100000001</v>
      </c>
      <c r="I79" s="12" t="b">
        <f>Tabla16[[#This Row],[Validación2]]=Tabla16[[#This Row],[Validación1]]</f>
        <v>1</v>
      </c>
    </row>
    <row r="80" spans="1:9" s="10" customFormat="1" x14ac:dyDescent="0.2">
      <c r="A80" s="7">
        <v>1</v>
      </c>
      <c r="B80" s="8" t="str">
        <f>'II.Concepto de gasto'!$B$1</f>
        <v>_48_Cultura</v>
      </c>
      <c r="C80" s="9" t="str">
        <f>'II.Concepto de gasto'!$B$2</f>
        <v>Instituto Nacional de Lenguas Indígenas</v>
      </c>
      <c r="D80" s="10" t="str">
        <f>'II.Concepto de gasto'!$C$7</f>
        <v>2019</v>
      </c>
      <c r="E80" s="13" t="str">
        <f>'II.Concepto de gasto'!$A$27</f>
        <v>31601 Servicio de radiolocalización</v>
      </c>
      <c r="F80" s="11">
        <f>'II.Concepto de gasto'!$C$27</f>
        <v>0</v>
      </c>
      <c r="G80" s="11">
        <f t="shared" si="2"/>
        <v>16915391.100000001</v>
      </c>
      <c r="H80" s="11">
        <f>'II.Concepto de gasto'!$C$8</f>
        <v>16915391.100000001</v>
      </c>
      <c r="I80" s="12" t="b">
        <f>Tabla16[[#This Row],[Validación2]]=Tabla16[[#This Row],[Validación1]]</f>
        <v>1</v>
      </c>
    </row>
    <row r="81" spans="1:9" s="10" customFormat="1" x14ac:dyDescent="0.2">
      <c r="A81" s="7">
        <v>1</v>
      </c>
      <c r="B81" s="8" t="str">
        <f>'II.Concepto de gasto'!$B$1</f>
        <v>_48_Cultura</v>
      </c>
      <c r="C81" s="9" t="str">
        <f>'II.Concepto de gasto'!$B$2</f>
        <v>Instituto Nacional de Lenguas Indígenas</v>
      </c>
      <c r="D81" s="10" t="str">
        <f>'II.Concepto de gasto'!$C$7</f>
        <v>2019</v>
      </c>
      <c r="E81" s="13" t="str">
        <f>'II.Concepto de gasto'!$A$28</f>
        <v>31602 Servicios de telecomunicaciones</v>
      </c>
      <c r="F81" s="11">
        <f>'II.Concepto de gasto'!$C$28</f>
        <v>0</v>
      </c>
      <c r="G81" s="11">
        <f t="shared" si="2"/>
        <v>16915391.100000001</v>
      </c>
      <c r="H81" s="11">
        <f>'II.Concepto de gasto'!$C$8</f>
        <v>16915391.100000001</v>
      </c>
      <c r="I81" s="12" t="b">
        <f>Tabla16[[#This Row],[Validación2]]=Tabla16[[#This Row],[Validación1]]</f>
        <v>1</v>
      </c>
    </row>
    <row r="82" spans="1:9" s="10" customFormat="1" x14ac:dyDescent="0.2">
      <c r="A82" s="7">
        <v>1</v>
      </c>
      <c r="B82" s="8" t="str">
        <f>'II.Concepto de gasto'!$B$1</f>
        <v>_48_Cultura</v>
      </c>
      <c r="C82" s="9" t="str">
        <f>'II.Concepto de gasto'!$B$2</f>
        <v>Instituto Nacional de Lenguas Indígenas</v>
      </c>
      <c r="D82" s="10" t="str">
        <f>'II.Concepto de gasto'!$C$7</f>
        <v>2019</v>
      </c>
      <c r="E82" s="13" t="str">
        <f>'II.Concepto de gasto'!$A$29</f>
        <v>31603 Servicios de internet</v>
      </c>
      <c r="F82" s="11">
        <f>'II.Concepto de gasto'!$C$29</f>
        <v>0</v>
      </c>
      <c r="G82" s="11">
        <f t="shared" si="2"/>
        <v>16915391.100000001</v>
      </c>
      <c r="H82" s="11">
        <f>'II.Concepto de gasto'!$C$8</f>
        <v>16915391.100000001</v>
      </c>
      <c r="I82" s="12" t="b">
        <f>Tabla16[[#This Row],[Validación2]]=Tabla16[[#This Row],[Validación1]]</f>
        <v>1</v>
      </c>
    </row>
    <row r="83" spans="1:9" s="10" customFormat="1" x14ac:dyDescent="0.2">
      <c r="A83" s="7">
        <v>1</v>
      </c>
      <c r="B83" s="8" t="str">
        <f>'II.Concepto de gasto'!$B$1</f>
        <v>_48_Cultura</v>
      </c>
      <c r="C83" s="9" t="str">
        <f>'II.Concepto de gasto'!$B$2</f>
        <v>Instituto Nacional de Lenguas Indígenas</v>
      </c>
      <c r="D83" s="10" t="str">
        <f>'II.Concepto de gasto'!$C$7</f>
        <v>2019</v>
      </c>
      <c r="E83" s="13" t="str">
        <f>'II.Concepto de gasto'!$A$30</f>
        <v>31701 Servicio de conducción de señales analógicas y digitales</v>
      </c>
      <c r="F83" s="11">
        <f>'II.Concepto de gasto'!$C$30</f>
        <v>584826.88</v>
      </c>
      <c r="G83" s="11">
        <f t="shared" si="2"/>
        <v>16915391.100000001</v>
      </c>
      <c r="H83" s="11">
        <f>'II.Concepto de gasto'!$C$8</f>
        <v>16915391.100000001</v>
      </c>
      <c r="I83" s="12" t="b">
        <f>Tabla16[[#This Row],[Validación2]]=Tabla16[[#This Row],[Validación1]]</f>
        <v>1</v>
      </c>
    </row>
    <row r="84" spans="1:9" s="10" customFormat="1" x14ac:dyDescent="0.2">
      <c r="A84" s="7">
        <v>1</v>
      </c>
      <c r="B84" s="8" t="str">
        <f>'II.Concepto de gasto'!$B$1</f>
        <v>_48_Cultura</v>
      </c>
      <c r="C84" s="9" t="str">
        <f>'II.Concepto de gasto'!$B$2</f>
        <v>Instituto Nacional de Lenguas Indígenas</v>
      </c>
      <c r="D84" s="10" t="str">
        <f>'II.Concepto de gasto'!$C$7</f>
        <v>2019</v>
      </c>
      <c r="E84" s="13" t="str">
        <f>'II.Concepto de gasto'!$A$31</f>
        <v>31801 Servicio postal</v>
      </c>
      <c r="F84" s="11">
        <f>'II.Concepto de gasto'!$C$31</f>
        <v>115373.86</v>
      </c>
      <c r="G84" s="11">
        <f t="shared" si="2"/>
        <v>16915391.100000001</v>
      </c>
      <c r="H84" s="11">
        <f>'II.Concepto de gasto'!$C$8</f>
        <v>16915391.100000001</v>
      </c>
      <c r="I84" s="12" t="b">
        <f>Tabla16[[#This Row],[Validación2]]=Tabla16[[#This Row],[Validación1]]</f>
        <v>1</v>
      </c>
    </row>
    <row r="85" spans="1:9" s="10" customFormat="1" x14ac:dyDescent="0.2">
      <c r="A85" s="7">
        <v>1</v>
      </c>
      <c r="B85" s="8" t="str">
        <f>'II.Concepto de gasto'!$B$1</f>
        <v>_48_Cultura</v>
      </c>
      <c r="C85" s="9" t="str">
        <f>'II.Concepto de gasto'!$B$2</f>
        <v>Instituto Nacional de Lenguas Indígenas</v>
      </c>
      <c r="D85" s="10" t="str">
        <f>'II.Concepto de gasto'!$C$7</f>
        <v>2019</v>
      </c>
      <c r="E85" s="13" t="str">
        <f>'II.Concepto de gasto'!$A$32</f>
        <v>31802 Servicio telegráfico</v>
      </c>
      <c r="F85" s="11">
        <f>'II.Concepto de gasto'!$C$32</f>
        <v>0</v>
      </c>
      <c r="G85" s="11">
        <f t="shared" si="2"/>
        <v>16915391.100000001</v>
      </c>
      <c r="H85" s="11">
        <f>'II.Concepto de gasto'!$C$8</f>
        <v>16915391.100000001</v>
      </c>
      <c r="I85" s="12" t="b">
        <f>Tabla16[[#This Row],[Validación2]]=Tabla16[[#This Row],[Validación1]]</f>
        <v>1</v>
      </c>
    </row>
    <row r="86" spans="1:9" s="10" customFormat="1" x14ac:dyDescent="0.2">
      <c r="A86" s="7">
        <v>1</v>
      </c>
      <c r="B86" s="8" t="str">
        <f>'II.Concepto de gasto'!$B$1</f>
        <v>_48_Cultura</v>
      </c>
      <c r="C86" s="9" t="str">
        <f>'II.Concepto de gasto'!$B$2</f>
        <v>Instituto Nacional de Lenguas Indígenas</v>
      </c>
      <c r="D86" s="10" t="str">
        <f>'II.Concepto de gasto'!$C$7</f>
        <v>2019</v>
      </c>
      <c r="E86" s="13" t="str">
        <f>'II.Concepto de gasto'!$A$33</f>
        <v>31901 Servicios integrales de telecomunicación</v>
      </c>
      <c r="F86" s="11">
        <f>'II.Concepto de gasto'!$C$33</f>
        <v>0</v>
      </c>
      <c r="G86" s="11">
        <f t="shared" si="2"/>
        <v>16915391.100000001</v>
      </c>
      <c r="H86" s="11">
        <f>'II.Concepto de gasto'!$C$8</f>
        <v>16915391.100000001</v>
      </c>
      <c r="I86" s="12" t="b">
        <f>Tabla16[[#This Row],[Validación2]]=Tabla16[[#This Row],[Validación1]]</f>
        <v>1</v>
      </c>
    </row>
    <row r="87" spans="1:9" s="10" customFormat="1" x14ac:dyDescent="0.2">
      <c r="A87" s="7">
        <v>1</v>
      </c>
      <c r="B87" s="8" t="str">
        <f>'II.Concepto de gasto'!$B$1</f>
        <v>_48_Cultura</v>
      </c>
      <c r="C87" s="9" t="str">
        <f>'II.Concepto de gasto'!$B$2</f>
        <v>Instituto Nacional de Lenguas Indígenas</v>
      </c>
      <c r="D87" s="10" t="str">
        <f>'II.Concepto de gasto'!$C$7</f>
        <v>2019</v>
      </c>
      <c r="E87" s="13" t="str">
        <f>'II.Concepto de gasto'!$A$34</f>
        <v>31902 Contratación de otros servicios</v>
      </c>
      <c r="F87" s="11">
        <f>'II.Concepto de gasto'!$C$34</f>
        <v>0</v>
      </c>
      <c r="G87" s="11">
        <f t="shared" si="2"/>
        <v>16915391.100000001</v>
      </c>
      <c r="H87" s="11">
        <f>'II.Concepto de gasto'!$C$8</f>
        <v>16915391.100000001</v>
      </c>
      <c r="I87" s="12" t="b">
        <f>Tabla16[[#This Row],[Validación2]]=Tabla16[[#This Row],[Validación1]]</f>
        <v>1</v>
      </c>
    </row>
    <row r="88" spans="1:9" s="10" customFormat="1" x14ac:dyDescent="0.2">
      <c r="A88" s="7">
        <v>1</v>
      </c>
      <c r="B88" s="8" t="str">
        <f>'II.Concepto de gasto'!$B$1</f>
        <v>_48_Cultura</v>
      </c>
      <c r="C88" s="9" t="str">
        <f>'II.Concepto de gasto'!$B$2</f>
        <v>Instituto Nacional de Lenguas Indígenas</v>
      </c>
      <c r="D88" s="10" t="str">
        <f>'II.Concepto de gasto'!$C$7</f>
        <v>2019</v>
      </c>
      <c r="E88" s="13" t="str">
        <f>'II.Concepto de gasto'!$A$35</f>
        <v>31904 Servicios integrales de infraestructura de cómputo</v>
      </c>
      <c r="F88" s="11">
        <f>'II.Concepto de gasto'!$C$35</f>
        <v>0</v>
      </c>
      <c r="G88" s="11">
        <f t="shared" si="2"/>
        <v>16915391.100000001</v>
      </c>
      <c r="H88" s="11">
        <f>'II.Concepto de gasto'!$C$8</f>
        <v>16915391.100000001</v>
      </c>
      <c r="I88" s="12" t="b">
        <f>Tabla16[[#This Row],[Validación2]]=Tabla16[[#This Row],[Validación1]]</f>
        <v>1</v>
      </c>
    </row>
    <row r="89" spans="1:9" s="10" customFormat="1" x14ac:dyDescent="0.2">
      <c r="A89" s="7">
        <v>1</v>
      </c>
      <c r="B89" s="8" t="str">
        <f>'II.Concepto de gasto'!$B$1</f>
        <v>_48_Cultura</v>
      </c>
      <c r="C89" s="9" t="str">
        <f>'II.Concepto de gasto'!$B$2</f>
        <v>Instituto Nacional de Lenguas Indígenas</v>
      </c>
      <c r="D89" s="10" t="str">
        <f>'II.Concepto de gasto'!$C$7</f>
        <v>2019</v>
      </c>
      <c r="E89" s="13" t="str">
        <f>'II.Concepto de gasto'!$A$36</f>
        <v>32101 - Arrendamiento de terrenos</v>
      </c>
      <c r="F89" s="11">
        <f>'II.Concepto de gasto'!$C$36</f>
        <v>0</v>
      </c>
      <c r="G89" s="11">
        <f t="shared" si="2"/>
        <v>16915391.100000001</v>
      </c>
      <c r="H89" s="11">
        <f>'II.Concepto de gasto'!$C$8</f>
        <v>16915391.100000001</v>
      </c>
      <c r="I89" s="12" t="b">
        <f>Tabla16[[#This Row],[Validación2]]=Tabla16[[#This Row],[Validación1]]</f>
        <v>1</v>
      </c>
    </row>
    <row r="90" spans="1:9" s="10" customFormat="1" x14ac:dyDescent="0.2">
      <c r="A90" s="7">
        <v>1</v>
      </c>
      <c r="B90" s="8" t="str">
        <f>'II.Concepto de gasto'!$B$1</f>
        <v>_48_Cultura</v>
      </c>
      <c r="C90" s="9" t="str">
        <f>'II.Concepto de gasto'!$B$2</f>
        <v>Instituto Nacional de Lenguas Indígenas</v>
      </c>
      <c r="D90" s="10" t="str">
        <f>'II.Concepto de gasto'!$C$7</f>
        <v>2019</v>
      </c>
      <c r="E90" s="13" t="str">
        <f>'II.Concepto de gasto'!$A$37</f>
        <v>32201 - Arrendamiento de edificios y locales</v>
      </c>
      <c r="F90" s="11">
        <f>'II.Concepto de gasto'!$C$37</f>
        <v>5924066.9800000004</v>
      </c>
      <c r="G90" s="11">
        <f t="shared" si="2"/>
        <v>16915391.100000001</v>
      </c>
      <c r="H90" s="11">
        <f>'II.Concepto de gasto'!$C$8</f>
        <v>16915391.100000001</v>
      </c>
      <c r="I90" s="12" t="b">
        <f>Tabla16[[#This Row],[Validación2]]=Tabla16[[#This Row],[Validación1]]</f>
        <v>1</v>
      </c>
    </row>
    <row r="91" spans="1:9" s="10" customFormat="1" x14ac:dyDescent="0.2">
      <c r="A91" s="7">
        <v>1</v>
      </c>
      <c r="B91" s="8" t="str">
        <f>'II.Concepto de gasto'!$B$1</f>
        <v>_48_Cultura</v>
      </c>
      <c r="C91" s="9" t="str">
        <f>'II.Concepto de gasto'!$B$2</f>
        <v>Instituto Nacional de Lenguas Indígenas</v>
      </c>
      <c r="D91" s="10" t="str">
        <f>'II.Concepto de gasto'!$C$7</f>
        <v>2019</v>
      </c>
      <c r="E91" s="13" t="str">
        <f>'II.Concepto de gasto'!$A$38</f>
        <v>32301 - Arrendamiento de equipo y bienes informáticos</v>
      </c>
      <c r="F91" s="11">
        <f>'II.Concepto de gasto'!$C$38</f>
        <v>3246856.32</v>
      </c>
      <c r="G91" s="11">
        <f t="shared" si="2"/>
        <v>16915391.100000001</v>
      </c>
      <c r="H91" s="11">
        <f>'II.Concepto de gasto'!$C$8</f>
        <v>16915391.100000001</v>
      </c>
      <c r="I91" s="12" t="b">
        <f>Tabla16[[#This Row],[Validación2]]=Tabla16[[#This Row],[Validación1]]</f>
        <v>1</v>
      </c>
    </row>
    <row r="92" spans="1:9" s="10" customFormat="1" x14ac:dyDescent="0.2">
      <c r="A92" s="7">
        <v>1</v>
      </c>
      <c r="B92" s="8" t="str">
        <f>'II.Concepto de gasto'!$B$1</f>
        <v>_48_Cultura</v>
      </c>
      <c r="C92" s="9" t="str">
        <f>'II.Concepto de gasto'!$B$2</f>
        <v>Instituto Nacional de Lenguas Indígenas</v>
      </c>
      <c r="D92" s="10" t="str">
        <f>'II.Concepto de gasto'!$C$7</f>
        <v>2019</v>
      </c>
      <c r="E92" s="13" t="str">
        <f>'II.Concepto de gasto'!$A$39</f>
        <v>32302 - Arrendamiento de mobiliario</v>
      </c>
      <c r="F92" s="11">
        <f>'II.Concepto de gasto'!$C$39</f>
        <v>0</v>
      </c>
      <c r="G92" s="11">
        <f t="shared" si="2"/>
        <v>16915391.100000001</v>
      </c>
      <c r="H92" s="11">
        <f>'II.Concepto de gasto'!$C$8</f>
        <v>16915391.100000001</v>
      </c>
      <c r="I92" s="12" t="b">
        <f>Tabla16[[#This Row],[Validación2]]=Tabla16[[#This Row],[Validación1]]</f>
        <v>1</v>
      </c>
    </row>
    <row r="93" spans="1:9" s="10" customFormat="1" x14ac:dyDescent="0.2">
      <c r="A93" s="7">
        <v>1</v>
      </c>
      <c r="B93" s="8" t="str">
        <f>'II.Concepto de gasto'!$B$1</f>
        <v>_48_Cultura</v>
      </c>
      <c r="C93" s="9" t="str">
        <f>'II.Concepto de gasto'!$B$2</f>
        <v>Instituto Nacional de Lenguas Indígenas</v>
      </c>
      <c r="D93" s="10" t="str">
        <f>'II.Concepto de gasto'!$C$7</f>
        <v>2019</v>
      </c>
      <c r="E93" s="13" t="str">
        <f>'II.Concepto de gasto'!$A$40</f>
        <v>32303 - Arrendamiento de equipo de telecomunicaciones</v>
      </c>
      <c r="F93" s="11">
        <f>'II.Concepto de gasto'!$C$40</f>
        <v>0</v>
      </c>
      <c r="G93" s="11">
        <f t="shared" si="2"/>
        <v>16915391.100000001</v>
      </c>
      <c r="H93" s="11">
        <f>'II.Concepto de gasto'!$C$8</f>
        <v>16915391.100000001</v>
      </c>
      <c r="I93" s="12" t="b">
        <f>Tabla16[[#This Row],[Validación2]]=Tabla16[[#This Row],[Validación1]]</f>
        <v>1</v>
      </c>
    </row>
    <row r="94" spans="1:9" s="10" customFormat="1" x14ac:dyDescent="0.2">
      <c r="A94" s="7">
        <v>1</v>
      </c>
      <c r="B94" s="8" t="str">
        <f>'II.Concepto de gasto'!$B$1</f>
        <v>_48_Cultura</v>
      </c>
      <c r="C94" s="9" t="str">
        <f>'II.Concepto de gasto'!$B$2</f>
        <v>Instituto Nacional de Lenguas Indígenas</v>
      </c>
      <c r="D94" s="10" t="str">
        <f>'II.Concepto de gasto'!$C$7</f>
        <v>2019</v>
      </c>
      <c r="E94" s="13" t="str">
        <f>'II.Concepto de gasto'!$A$41</f>
        <v>32502 - Arrendamiento de vehículos terrestres, aéreos, marítimos, lacustres y fluviales para servicios públicos y la operación de programas públicos</v>
      </c>
      <c r="F94" s="11">
        <f>'II.Concepto de gasto'!$C$41</f>
        <v>0</v>
      </c>
      <c r="G94" s="11">
        <f t="shared" si="2"/>
        <v>16915391.100000001</v>
      </c>
      <c r="H94" s="11">
        <f>'II.Concepto de gasto'!$C$8</f>
        <v>16915391.100000001</v>
      </c>
      <c r="I94" s="12" t="b">
        <f>Tabla16[[#This Row],[Validación2]]=Tabla16[[#This Row],[Validación1]]</f>
        <v>1</v>
      </c>
    </row>
    <row r="95" spans="1:9" s="10" customFormat="1" x14ac:dyDescent="0.2">
      <c r="A95" s="7">
        <v>1</v>
      </c>
      <c r="B95" s="8" t="str">
        <f>'II.Concepto de gasto'!$B$1</f>
        <v>_48_Cultura</v>
      </c>
      <c r="C95" s="9" t="str">
        <f>'II.Concepto de gasto'!$B$2</f>
        <v>Instituto Nacional de Lenguas Indígenas</v>
      </c>
      <c r="D95" s="10" t="str">
        <f>'II.Concepto de gasto'!$C$7</f>
        <v>2019</v>
      </c>
      <c r="E95" s="13" t="str">
        <f>'II.Concepto de gasto'!$A$42</f>
        <v>32503 - Arrendamiento de vehículos terrestres, aéreos, marítimos, lacustres y fluviales para servicios administrativos</v>
      </c>
      <c r="F95" s="11">
        <f>'II.Concepto de gasto'!$C$42</f>
        <v>191615.76</v>
      </c>
      <c r="G95" s="11">
        <f t="shared" si="2"/>
        <v>16915391.100000001</v>
      </c>
      <c r="H95" s="11">
        <f>'II.Concepto de gasto'!$C$8</f>
        <v>16915391.100000001</v>
      </c>
      <c r="I95" s="12" t="b">
        <f>Tabla16[[#This Row],[Validación2]]=Tabla16[[#This Row],[Validación1]]</f>
        <v>1</v>
      </c>
    </row>
    <row r="96" spans="1:9" s="10" customFormat="1" x14ac:dyDescent="0.2">
      <c r="A96" s="7">
        <v>1</v>
      </c>
      <c r="B96" s="8" t="str">
        <f>'II.Concepto de gasto'!$B$1</f>
        <v>_48_Cultura</v>
      </c>
      <c r="C96" s="9" t="str">
        <f>'II.Concepto de gasto'!$B$2</f>
        <v>Instituto Nacional de Lenguas Indígenas</v>
      </c>
      <c r="D96" s="10" t="str">
        <f>'II.Concepto de gasto'!$C$7</f>
        <v>2019</v>
      </c>
      <c r="E96" s="13" t="str">
        <f>'II.Concepto de gasto'!$A$43</f>
        <v>32505 - Arrendamiento de vehículos terrestres, aéreos, marítimos, lacustres y fluviales para servidores públicos</v>
      </c>
      <c r="F96" s="11">
        <f>'II.Concepto de gasto'!$C$43</f>
        <v>0</v>
      </c>
      <c r="G96" s="11">
        <f t="shared" si="2"/>
        <v>16915391.100000001</v>
      </c>
      <c r="H96" s="11">
        <f>'II.Concepto de gasto'!$C$8</f>
        <v>16915391.100000001</v>
      </c>
      <c r="I96" s="12" t="b">
        <f>Tabla16[[#This Row],[Validación2]]=Tabla16[[#This Row],[Validación1]]</f>
        <v>1</v>
      </c>
    </row>
    <row r="97" spans="1:9" s="10" customFormat="1" x14ac:dyDescent="0.2">
      <c r="A97" s="7">
        <v>1</v>
      </c>
      <c r="B97" s="8" t="str">
        <f>'II.Concepto de gasto'!$B$1</f>
        <v>_48_Cultura</v>
      </c>
      <c r="C97" s="9" t="str">
        <f>'II.Concepto de gasto'!$B$2</f>
        <v>Instituto Nacional de Lenguas Indígenas</v>
      </c>
      <c r="D97" s="10" t="str">
        <f>'II.Concepto de gasto'!$C$7</f>
        <v>2019</v>
      </c>
      <c r="E97" s="13" t="str">
        <f>'II.Concepto de gasto'!$A$44</f>
        <v>32601 - Arrendamiento de maquinaria y equipo</v>
      </c>
      <c r="F97" s="11">
        <f>'II.Concepto de gasto'!$C$44</f>
        <v>0</v>
      </c>
      <c r="G97" s="11">
        <f t="shared" si="2"/>
        <v>16915391.100000001</v>
      </c>
      <c r="H97" s="11">
        <f>'II.Concepto de gasto'!$C$8</f>
        <v>16915391.100000001</v>
      </c>
      <c r="I97" s="12" t="b">
        <f>Tabla16[[#This Row],[Validación2]]=Tabla16[[#This Row],[Validación1]]</f>
        <v>1</v>
      </c>
    </row>
    <row r="98" spans="1:9" s="10" customFormat="1" x14ac:dyDescent="0.2">
      <c r="A98" s="7">
        <v>1</v>
      </c>
      <c r="B98" s="8" t="str">
        <f>'II.Concepto de gasto'!$B$1</f>
        <v>_48_Cultura</v>
      </c>
      <c r="C98" s="9" t="str">
        <f>'II.Concepto de gasto'!$B$2</f>
        <v>Instituto Nacional de Lenguas Indígenas</v>
      </c>
      <c r="D98" s="10" t="str">
        <f>'II.Concepto de gasto'!$C$7</f>
        <v>2019</v>
      </c>
      <c r="E98" s="13" t="str">
        <f>'II.Concepto de gasto'!$A$45</f>
        <v>32903 - Otros Arrendamientos</v>
      </c>
      <c r="F98" s="11">
        <f>'II.Concepto de gasto'!$C$45</f>
        <v>0</v>
      </c>
      <c r="G98" s="11">
        <f t="shared" si="2"/>
        <v>16915391.100000001</v>
      </c>
      <c r="H98" s="11">
        <f>'II.Concepto de gasto'!$C$8</f>
        <v>16915391.100000001</v>
      </c>
      <c r="I98" s="12" t="b">
        <f>Tabla16[[#This Row],[Validación2]]=Tabla16[[#This Row],[Validación1]]</f>
        <v>1</v>
      </c>
    </row>
    <row r="99" spans="1:9" s="10" customFormat="1" x14ac:dyDescent="0.2">
      <c r="A99" s="7">
        <v>1</v>
      </c>
      <c r="B99" s="8" t="str">
        <f>'II.Concepto de gasto'!$B$1</f>
        <v>_48_Cultura</v>
      </c>
      <c r="C99" s="9" t="str">
        <f>'II.Concepto de gasto'!$B$2</f>
        <v>Instituto Nacional de Lenguas Indígenas</v>
      </c>
      <c r="D99" s="10" t="str">
        <f>'II.Concepto de gasto'!$C$7</f>
        <v>2019</v>
      </c>
      <c r="E99" s="13" t="str">
        <f>'II.Concepto de gasto'!$A$46</f>
        <v>33101 - Asesorías asociadas a convenios, tratados o acuerdos</v>
      </c>
      <c r="F99" s="11">
        <f>'II.Concepto de gasto'!$C$46</f>
        <v>0</v>
      </c>
      <c r="G99" s="11">
        <f t="shared" si="2"/>
        <v>16915391.100000001</v>
      </c>
      <c r="H99" s="11">
        <f>'II.Concepto de gasto'!$C$8</f>
        <v>16915391.100000001</v>
      </c>
      <c r="I99" s="12" t="b">
        <f>Tabla16[[#This Row],[Validación2]]=Tabla16[[#This Row],[Validación1]]</f>
        <v>1</v>
      </c>
    </row>
    <row r="100" spans="1:9" s="10" customFormat="1" x14ac:dyDescent="0.2">
      <c r="A100" s="7">
        <v>1</v>
      </c>
      <c r="B100" s="8" t="str">
        <f>'II.Concepto de gasto'!$B$1</f>
        <v>_48_Cultura</v>
      </c>
      <c r="C100" s="9" t="str">
        <f>'II.Concepto de gasto'!$B$2</f>
        <v>Instituto Nacional de Lenguas Indígenas</v>
      </c>
      <c r="D100" s="10" t="str">
        <f>'II.Concepto de gasto'!$C$7</f>
        <v>2019</v>
      </c>
      <c r="E100" s="13" t="str">
        <f>'II.Concepto de gasto'!$A$47</f>
        <v>33102 - Asesorías por controversias en el marco de los tratados internacionales</v>
      </c>
      <c r="F100" s="11">
        <f>'II.Concepto de gasto'!$C$47</f>
        <v>0</v>
      </c>
      <c r="G100" s="11">
        <f t="shared" si="2"/>
        <v>16915391.100000001</v>
      </c>
      <c r="H100" s="11">
        <f>'II.Concepto de gasto'!$C$8</f>
        <v>16915391.100000001</v>
      </c>
      <c r="I100" s="12" t="b">
        <f>Tabla16[[#This Row],[Validación2]]=Tabla16[[#This Row],[Validación1]]</f>
        <v>1</v>
      </c>
    </row>
    <row r="101" spans="1:9" s="10" customFormat="1" x14ac:dyDescent="0.2">
      <c r="A101" s="7">
        <v>1</v>
      </c>
      <c r="B101" s="8" t="str">
        <f>'II.Concepto de gasto'!$B$1</f>
        <v>_48_Cultura</v>
      </c>
      <c r="C101" s="9" t="str">
        <f>'II.Concepto de gasto'!$B$2</f>
        <v>Instituto Nacional de Lenguas Indígenas</v>
      </c>
      <c r="D101" s="10" t="str">
        <f>'II.Concepto de gasto'!$C$7</f>
        <v>2019</v>
      </c>
      <c r="E101" s="13" t="str">
        <f>'II.Concepto de gasto'!$A$48</f>
        <v>33103 - Consultorías para programas o proyectos financiados por organismos internacionales</v>
      </c>
      <c r="F101" s="11">
        <f>'II.Concepto de gasto'!$C$48</f>
        <v>0</v>
      </c>
      <c r="G101" s="11">
        <f t="shared" si="2"/>
        <v>16915391.100000001</v>
      </c>
      <c r="H101" s="11">
        <f>'II.Concepto de gasto'!$C$8</f>
        <v>16915391.100000001</v>
      </c>
      <c r="I101" s="12" t="b">
        <f>Tabla16[[#This Row],[Validación2]]=Tabla16[[#This Row],[Validación1]]</f>
        <v>1</v>
      </c>
    </row>
    <row r="102" spans="1:9" s="10" customFormat="1" x14ac:dyDescent="0.2">
      <c r="A102" s="7">
        <v>1</v>
      </c>
      <c r="B102" s="8" t="str">
        <f>'II.Concepto de gasto'!$B$1</f>
        <v>_48_Cultura</v>
      </c>
      <c r="C102" s="9" t="str">
        <f>'II.Concepto de gasto'!$B$2</f>
        <v>Instituto Nacional de Lenguas Indígenas</v>
      </c>
      <c r="D102" s="10" t="str">
        <f>'II.Concepto de gasto'!$C$7</f>
        <v>2019</v>
      </c>
      <c r="E102" s="13" t="str">
        <f>'II.Concepto de gasto'!$A$49</f>
        <v>33104 - Otras asesorías para la operación de programas</v>
      </c>
      <c r="F102" s="11">
        <f>'II.Concepto de gasto'!$C$49</f>
        <v>56103.8</v>
      </c>
      <c r="G102" s="11">
        <f t="shared" si="2"/>
        <v>16915391.100000001</v>
      </c>
      <c r="H102" s="11">
        <f>'II.Concepto de gasto'!$C$8</f>
        <v>16915391.100000001</v>
      </c>
      <c r="I102" s="12" t="b">
        <f>Tabla16[[#This Row],[Validación2]]=Tabla16[[#This Row],[Validación1]]</f>
        <v>1</v>
      </c>
    </row>
    <row r="103" spans="1:9" s="10" customFormat="1" x14ac:dyDescent="0.2">
      <c r="A103" s="7">
        <v>1</v>
      </c>
      <c r="B103" s="8" t="str">
        <f>'II.Concepto de gasto'!$B$1</f>
        <v>_48_Cultura</v>
      </c>
      <c r="C103" s="9" t="str">
        <f>'II.Concepto de gasto'!$B$2</f>
        <v>Instituto Nacional de Lenguas Indígenas</v>
      </c>
      <c r="D103" s="10" t="str">
        <f>'II.Concepto de gasto'!$C$7</f>
        <v>2019</v>
      </c>
      <c r="E103" s="13" t="str">
        <f>'II.Concepto de gasto'!$A$50</f>
        <v>33501 - Estudios e Investigaciones</v>
      </c>
      <c r="F103" s="11">
        <f>'II.Concepto de gasto'!$C$50</f>
        <v>0</v>
      </c>
      <c r="G103" s="11">
        <f t="shared" si="2"/>
        <v>16915391.100000001</v>
      </c>
      <c r="H103" s="11">
        <f>'II.Concepto de gasto'!$C$8</f>
        <v>16915391.100000001</v>
      </c>
      <c r="I103" s="12" t="b">
        <f>Tabla16[[#This Row],[Validación2]]=Tabla16[[#This Row],[Validación1]]</f>
        <v>1</v>
      </c>
    </row>
    <row r="104" spans="1:9" s="10" customFormat="1" x14ac:dyDescent="0.2">
      <c r="A104" s="7">
        <v>1</v>
      </c>
      <c r="B104" s="8" t="str">
        <f>'II.Concepto de gasto'!$B$1</f>
        <v>_48_Cultura</v>
      </c>
      <c r="C104" s="9" t="str">
        <f>'II.Concepto de gasto'!$B$2</f>
        <v>Instituto Nacional de Lenguas Indígenas</v>
      </c>
      <c r="D104" s="10" t="str">
        <f>'II.Concepto de gasto'!$C$7</f>
        <v>2019</v>
      </c>
      <c r="E104" s="13" t="str">
        <f>'II.Concepto de gasto'!$A$51</f>
        <v>33604 - Impresión y elaboración de material informativo derivado de la operación y administración de las dependencias y entidades</v>
      </c>
      <c r="F104" s="11">
        <f>'II.Concepto de gasto'!$C$51</f>
        <v>1048287.32</v>
      </c>
      <c r="G104" s="11">
        <f t="shared" si="2"/>
        <v>16915391.100000001</v>
      </c>
      <c r="H104" s="11">
        <f>'II.Concepto de gasto'!$C$8</f>
        <v>16915391.100000001</v>
      </c>
      <c r="I104" s="12" t="b">
        <f>Tabla16[[#This Row],[Validación2]]=Tabla16[[#This Row],[Validación1]]</f>
        <v>1</v>
      </c>
    </row>
    <row r="105" spans="1:9" s="10" customFormat="1" x14ac:dyDescent="0.2">
      <c r="A105" s="7">
        <v>1</v>
      </c>
      <c r="B105" s="8" t="str">
        <f>'II.Concepto de gasto'!$B$1</f>
        <v>_48_Cultura</v>
      </c>
      <c r="C105" s="9" t="str">
        <f>'II.Concepto de gasto'!$B$2</f>
        <v>Instituto Nacional de Lenguas Indígenas</v>
      </c>
      <c r="D105" s="10" t="str">
        <f>'II.Concepto de gasto'!$C$7</f>
        <v>2019</v>
      </c>
      <c r="E105" s="13" t="str">
        <f>'II.Concepto de gasto'!$A$52</f>
        <v>35101 - Mantenimiento y conservación de inmuebles para la prestación de servicios administrativos</v>
      </c>
      <c r="F105" s="11">
        <f>'II.Concepto de gasto'!$C$52</f>
        <v>0</v>
      </c>
      <c r="G105" s="11">
        <f t="shared" si="2"/>
        <v>16915391.100000001</v>
      </c>
      <c r="H105" s="11">
        <f>'II.Concepto de gasto'!$C$8</f>
        <v>16915391.100000001</v>
      </c>
      <c r="I105" s="12" t="b">
        <f>Tabla16[[#This Row],[Validación2]]=Tabla16[[#This Row],[Validación1]]</f>
        <v>1</v>
      </c>
    </row>
    <row r="106" spans="1:9" s="10" customFormat="1" x14ac:dyDescent="0.2">
      <c r="A106" s="7">
        <v>1</v>
      </c>
      <c r="B106" s="8" t="str">
        <f>'II.Concepto de gasto'!$B$1</f>
        <v>_48_Cultura</v>
      </c>
      <c r="C106" s="9" t="str">
        <f>'II.Concepto de gasto'!$B$2</f>
        <v>Instituto Nacional de Lenguas Indígenas</v>
      </c>
      <c r="D106" s="10" t="str">
        <f>'II.Concepto de gasto'!$C$7</f>
        <v>2019</v>
      </c>
      <c r="E106" s="13" t="str">
        <f>'II.Concepto de gasto'!$A$53</f>
        <v>35201 - Mantenimiento y conservación de mobiliario y equipo de administración</v>
      </c>
      <c r="F106" s="11">
        <f>'II.Concepto de gasto'!$C$53</f>
        <v>22533.45</v>
      </c>
      <c r="G106" s="11">
        <f t="shared" si="2"/>
        <v>16915391.100000001</v>
      </c>
      <c r="H106" s="11">
        <f>'II.Concepto de gasto'!$C$8</f>
        <v>16915391.100000001</v>
      </c>
      <c r="I106" s="12" t="b">
        <f>Tabla16[[#This Row],[Validación2]]=Tabla16[[#This Row],[Validación1]]</f>
        <v>1</v>
      </c>
    </row>
    <row r="107" spans="1:9" s="10" customFormat="1" x14ac:dyDescent="0.2">
      <c r="A107" s="7">
        <v>1</v>
      </c>
      <c r="B107" s="8" t="str">
        <f>'II.Concepto de gasto'!$B$1</f>
        <v>_48_Cultura</v>
      </c>
      <c r="C107" s="9" t="str">
        <f>'II.Concepto de gasto'!$B$2</f>
        <v>Instituto Nacional de Lenguas Indígenas</v>
      </c>
      <c r="D107" s="10" t="str">
        <f>'II.Concepto de gasto'!$C$7</f>
        <v>2019</v>
      </c>
      <c r="E107" s="13" t="str">
        <f>'II.Concepto de gasto'!$A$54</f>
        <v>36101 - Difusión de mensajes sobre programas y actividades gubernamentales</v>
      </c>
      <c r="F107" s="11">
        <f>'II.Concepto de gasto'!$C$54</f>
        <v>4638974.38</v>
      </c>
      <c r="G107" s="11">
        <f t="shared" si="2"/>
        <v>16915391.100000001</v>
      </c>
      <c r="H107" s="11">
        <f>'II.Concepto de gasto'!$C$8</f>
        <v>16915391.100000001</v>
      </c>
      <c r="I107" s="12" t="b">
        <f>Tabla16[[#This Row],[Validación2]]=Tabla16[[#This Row],[Validación1]]</f>
        <v>1</v>
      </c>
    </row>
    <row r="108" spans="1:9" s="10" customFormat="1" x14ac:dyDescent="0.2">
      <c r="A108" s="7">
        <v>1</v>
      </c>
      <c r="B108" s="8" t="str">
        <f>'II.Concepto de gasto'!$B$1</f>
        <v>_48_Cultura</v>
      </c>
      <c r="C108" s="9" t="str">
        <f>'II.Concepto de gasto'!$B$2</f>
        <v>Instituto Nacional de Lenguas Indígenas</v>
      </c>
      <c r="D108" s="10" t="str">
        <f>'II.Concepto de gasto'!$C$7</f>
        <v>2019</v>
      </c>
      <c r="E108" s="13" t="str">
        <f>'II.Concepto de gasto'!$A$55</f>
        <v>36201 - Difusión de mensajes comerciales para promover la venta de productos o servicios</v>
      </c>
      <c r="F108" s="11">
        <f>'II.Concepto de gasto'!$C$55</f>
        <v>0</v>
      </c>
      <c r="G108" s="11">
        <f t="shared" si="2"/>
        <v>16915391.100000001</v>
      </c>
      <c r="H108" s="11">
        <f>'II.Concepto de gasto'!$C$8</f>
        <v>16915391.100000001</v>
      </c>
      <c r="I108" s="12" t="b">
        <f>Tabla16[[#This Row],[Validación2]]=Tabla16[[#This Row],[Validación1]]</f>
        <v>1</v>
      </c>
    </row>
    <row r="109" spans="1:9" s="10" customFormat="1" x14ac:dyDescent="0.2">
      <c r="A109" s="7">
        <v>1</v>
      </c>
      <c r="B109" s="8" t="str">
        <f>'II.Concepto de gasto'!$B$1</f>
        <v>_48_Cultura</v>
      </c>
      <c r="C109" s="9" t="str">
        <f>'II.Concepto de gasto'!$B$2</f>
        <v>Instituto Nacional de Lenguas Indígenas</v>
      </c>
      <c r="D109" s="10" t="str">
        <f>'II.Concepto de gasto'!$C$7</f>
        <v>2019</v>
      </c>
      <c r="E109" s="13" t="str">
        <f>'II.Concepto de gasto'!$A$56</f>
        <v>36901 - Servicios relacionados con monitoreo de información en medios masivos</v>
      </c>
      <c r="F109" s="11">
        <f>'II.Concepto de gasto'!$C$56</f>
        <v>0</v>
      </c>
      <c r="G109" s="11">
        <f t="shared" si="2"/>
        <v>16915391.100000001</v>
      </c>
      <c r="H109" s="11">
        <f>'II.Concepto de gasto'!$C$8</f>
        <v>16915391.100000001</v>
      </c>
      <c r="I109" s="12" t="b">
        <f>Tabla16[[#This Row],[Validación2]]=Tabla16[[#This Row],[Validación1]]</f>
        <v>1</v>
      </c>
    </row>
    <row r="110" spans="1:9" s="10" customFormat="1" x14ac:dyDescent="0.2">
      <c r="A110" s="7">
        <v>1</v>
      </c>
      <c r="B110" s="8" t="str">
        <f>'II.Concepto de gasto'!$B$1</f>
        <v>_48_Cultura</v>
      </c>
      <c r="C110" s="9" t="str">
        <f>'II.Concepto de gasto'!$B$2</f>
        <v>Instituto Nacional de Lenguas Indígenas</v>
      </c>
      <c r="D110" s="10" t="str">
        <f>'II.Concepto de gasto'!$C$7</f>
        <v>2019</v>
      </c>
      <c r="E110" s="13" t="str">
        <f>'II.Concepto de gasto'!$A$57</f>
        <v>37301-Pasajes marítimos, lacustres y fluviales para labores en campo y de supervisión</v>
      </c>
      <c r="F110" s="11">
        <f>'II.Concepto de gasto'!$C$57</f>
        <v>0</v>
      </c>
      <c r="G110" s="11">
        <f t="shared" si="2"/>
        <v>16915391.100000001</v>
      </c>
      <c r="H110" s="11">
        <f>'II.Concepto de gasto'!$C$8</f>
        <v>16915391.100000001</v>
      </c>
      <c r="I110" s="12" t="b">
        <f>Tabla16[[#This Row],[Validación2]]=Tabla16[[#This Row],[Validación1]]</f>
        <v>1</v>
      </c>
    </row>
    <row r="111" spans="1:9" s="10" customFormat="1" x14ac:dyDescent="0.2">
      <c r="A111" s="7">
        <v>1</v>
      </c>
      <c r="B111" s="8" t="str">
        <f>'II.Concepto de gasto'!$B$1</f>
        <v>_48_Cultura</v>
      </c>
      <c r="C111" s="9" t="str">
        <f>'II.Concepto de gasto'!$B$2</f>
        <v>Instituto Nacional de Lenguas Indígenas</v>
      </c>
      <c r="D111" s="10" t="str">
        <f>'II.Concepto de gasto'!$C$7</f>
        <v>2019</v>
      </c>
      <c r="E111" s="13" t="str">
        <f>'II.Concepto de gasto'!$A$58</f>
        <v>37304-Pasajes marítimos, lacustres y fluviales para servidores públicos de mando en el desempeño de comisiones y funciones oficiales</v>
      </c>
      <c r="F111" s="11">
        <f>'II.Concepto de gasto'!$C$58</f>
        <v>0</v>
      </c>
      <c r="G111" s="11">
        <f t="shared" si="2"/>
        <v>16915391.100000001</v>
      </c>
      <c r="H111" s="11">
        <f>'II.Concepto de gasto'!$C$8</f>
        <v>16915391.100000001</v>
      </c>
      <c r="I111" s="12" t="b">
        <f>Tabla16[[#This Row],[Validación2]]=Tabla16[[#This Row],[Validación1]]</f>
        <v>1</v>
      </c>
    </row>
    <row r="112" spans="1:9" s="10" customFormat="1" x14ac:dyDescent="0.2">
      <c r="A112" s="7">
        <v>1</v>
      </c>
      <c r="B112" s="8" t="str">
        <f>'II.Concepto de gasto'!$B$1</f>
        <v>_48_Cultura</v>
      </c>
      <c r="C112" s="9" t="str">
        <f>'II.Concepto de gasto'!$B$2</f>
        <v>Instituto Nacional de Lenguas Indígenas</v>
      </c>
      <c r="D112" s="10" t="str">
        <f>'II.Concepto de gasto'!$C$7</f>
        <v>2019</v>
      </c>
      <c r="E112" s="13" t="str">
        <f>'II.Concepto de gasto'!$A$59</f>
        <v>37801 - Servicios integrales nacionales para servidores públicos en el desempeño de comisiones y funciones oficiales</v>
      </c>
      <c r="F112" s="11">
        <f>'II.Concepto de gasto'!$C$59</f>
        <v>0</v>
      </c>
      <c r="G112" s="11">
        <f t="shared" si="2"/>
        <v>16915391.100000001</v>
      </c>
      <c r="H112" s="11">
        <f>'II.Concepto de gasto'!$C$8</f>
        <v>16915391.100000001</v>
      </c>
      <c r="I112" s="12" t="b">
        <f>Tabla16[[#This Row],[Validación2]]=Tabla16[[#This Row],[Validación1]]</f>
        <v>1</v>
      </c>
    </row>
    <row r="113" spans="1:9" s="10" customFormat="1" x14ac:dyDescent="0.2">
      <c r="A113" s="7">
        <v>1</v>
      </c>
      <c r="B113" s="8" t="str">
        <f>'II.Concepto de gasto'!$B$1</f>
        <v>_48_Cultura</v>
      </c>
      <c r="C113" s="9" t="str">
        <f>'II.Concepto de gasto'!$B$2</f>
        <v>Instituto Nacional de Lenguas Indígenas</v>
      </c>
      <c r="D113" s="10" t="str">
        <f>'II.Concepto de gasto'!$C$7</f>
        <v>2019</v>
      </c>
      <c r="E113" s="13" t="str">
        <f>'II.Concepto de gasto'!$A$60</f>
        <v>37802 - Servicios integrales en el extranjero para servidores públicos en el desempeño de comisiones y funciones oficiales</v>
      </c>
      <c r="F113" s="11">
        <f>'II.Concepto de gasto'!$C$60</f>
        <v>0</v>
      </c>
      <c r="G113" s="11">
        <f t="shared" si="2"/>
        <v>16915391.100000001</v>
      </c>
      <c r="H113" s="11">
        <f>'II.Concepto de gasto'!$C$8</f>
        <v>16915391.100000001</v>
      </c>
      <c r="I113" s="12" t="b">
        <f>Tabla16[[#This Row],[Validación2]]=Tabla16[[#This Row],[Validación1]]</f>
        <v>1</v>
      </c>
    </row>
    <row r="114" spans="1:9" s="10" customFormat="1" x14ac:dyDescent="0.2">
      <c r="A114" s="7">
        <v>1</v>
      </c>
      <c r="B114" s="8" t="str">
        <f>'II.Concepto de gasto'!$B$1</f>
        <v>_48_Cultura</v>
      </c>
      <c r="C114" s="9" t="str">
        <f>'II.Concepto de gasto'!$B$2</f>
        <v>Instituto Nacional de Lenguas Indígenas</v>
      </c>
      <c r="D114" s="10" t="str">
        <f>'II.Concepto de gasto'!$C$7</f>
        <v>2019</v>
      </c>
      <c r="E114" s="13" t="str">
        <f>'II.Concepto de gasto'!$A$61</f>
        <v>38301 - Congresos y convenciones</v>
      </c>
      <c r="F114" s="11">
        <f>'II.Concepto de gasto'!$C$61</f>
        <v>0</v>
      </c>
      <c r="G114" s="11">
        <f t="shared" si="2"/>
        <v>16915391.100000001</v>
      </c>
      <c r="H114" s="11">
        <f>'II.Concepto de gasto'!$C$8</f>
        <v>16915391.100000001</v>
      </c>
      <c r="I114" s="12" t="b">
        <f>Tabla16[[#This Row],[Validación2]]=Tabla16[[#This Row],[Validación1]]</f>
        <v>1</v>
      </c>
    </row>
    <row r="115" spans="1:9" s="10" customFormat="1" x14ac:dyDescent="0.2">
      <c r="A115" s="7">
        <v>1</v>
      </c>
      <c r="B115" s="8" t="str">
        <f>'II.Concepto de gasto'!$B$1</f>
        <v>_48_Cultura</v>
      </c>
      <c r="C115" s="9" t="str">
        <f>'II.Concepto de gasto'!$B$2</f>
        <v>Instituto Nacional de Lenguas Indígenas</v>
      </c>
      <c r="D115" s="10" t="str">
        <f>'II.Concepto de gasto'!$C$7</f>
        <v>2019</v>
      </c>
      <c r="E115" s="13" t="str">
        <f>'II.Concepto de gasto'!$A$62</f>
        <v>38401 – Exposiciones</v>
      </c>
      <c r="F115" s="11">
        <f>'II.Concepto de gasto'!$C$62</f>
        <v>0</v>
      </c>
      <c r="G115" s="11">
        <f t="shared" si="2"/>
        <v>16915391.100000001</v>
      </c>
      <c r="H115" s="11">
        <f>'II.Concepto de gasto'!$C$8</f>
        <v>16915391.100000001</v>
      </c>
      <c r="I115" s="12" t="b">
        <f>Tabla16[[#This Row],[Validación2]]=Tabla16[[#This Row],[Validación1]]</f>
        <v>1</v>
      </c>
    </row>
    <row r="116" spans="1:9" s="10" customFormat="1" x14ac:dyDescent="0.2">
      <c r="A116" s="7">
        <v>1</v>
      </c>
      <c r="B116" s="8" t="str">
        <f>'II.Concepto de gasto'!$B$1</f>
        <v>_48_Cultura</v>
      </c>
      <c r="C116" s="9" t="str">
        <f>'II.Concepto de gasto'!$B$2</f>
        <v>Instituto Nacional de Lenguas Indígenas</v>
      </c>
      <c r="D116" s="10" t="str">
        <f>'II.Concepto de gasto'!$C$7</f>
        <v>2019</v>
      </c>
      <c r="E116" s="13" t="str">
        <f>'II.Concepto de gasto'!$A$63</f>
        <v>38501 - Gastos para alimentación de servidores públicos de mando</v>
      </c>
      <c r="F116" s="11">
        <f>'II.Concepto de gasto'!$C$63</f>
        <v>0</v>
      </c>
      <c r="G116" s="11">
        <f t="shared" si="2"/>
        <v>16915391.100000001</v>
      </c>
      <c r="H116" s="11">
        <f>'II.Concepto de gasto'!$C$8</f>
        <v>16915391.100000001</v>
      </c>
      <c r="I116" s="12" t="b">
        <f>Tabla16[[#This Row],[Validación2]]=Tabla16[[#This Row],[Validación1]]</f>
        <v>1</v>
      </c>
    </row>
    <row r="117" spans="1:9" s="10" customFormat="1" x14ac:dyDescent="0.2">
      <c r="A117" s="7">
        <v>1</v>
      </c>
      <c r="B117" s="8" t="str">
        <f>'II.Concepto de gasto'!$B$1</f>
        <v>_48_Cultura</v>
      </c>
      <c r="C117" s="9" t="str">
        <f>'II.Concepto de gasto'!$B$2</f>
        <v>Instituto Nacional de Lenguas Indígenas</v>
      </c>
      <c r="D117" s="10" t="str">
        <f>'II.Concepto de gasto'!$C$7</f>
        <v>2019</v>
      </c>
      <c r="E117" s="13" t="str">
        <f>'II.Concepto de gasto'!$A$64</f>
        <v>51101 – Mobiliario</v>
      </c>
      <c r="F117" s="11">
        <f>'II.Concepto de gasto'!$C$64</f>
        <v>0</v>
      </c>
      <c r="G117" s="11">
        <f t="shared" si="2"/>
        <v>16915391.100000001</v>
      </c>
      <c r="H117" s="11">
        <f>'II.Concepto de gasto'!$C$8</f>
        <v>16915391.100000001</v>
      </c>
      <c r="I117" s="12" t="b">
        <f>Tabla16[[#This Row],[Validación2]]=Tabla16[[#This Row],[Validación1]]</f>
        <v>1</v>
      </c>
    </row>
    <row r="118" spans="1:9" s="10" customFormat="1" x14ac:dyDescent="0.2">
      <c r="A118" s="7">
        <v>1</v>
      </c>
      <c r="B118" s="8" t="str">
        <f>'II.Concepto de gasto'!$B$1</f>
        <v>_48_Cultura</v>
      </c>
      <c r="C118" s="9" t="str">
        <f>'II.Concepto de gasto'!$B$2</f>
        <v>Instituto Nacional de Lenguas Indígenas</v>
      </c>
      <c r="D118" s="10" t="str">
        <f>'II.Concepto de gasto'!$C$7</f>
        <v>2019</v>
      </c>
      <c r="E118" s="13" t="str">
        <f>'II.Concepto de gasto'!$A$65</f>
        <v>51201 - Muebles, excepto de oficina y estantería</v>
      </c>
      <c r="F118" s="11">
        <f>'II.Concepto de gasto'!$C$65</f>
        <v>0</v>
      </c>
      <c r="G118" s="11">
        <f t="shared" si="2"/>
        <v>16915391.100000001</v>
      </c>
      <c r="H118" s="11">
        <f>'II.Concepto de gasto'!$C$8</f>
        <v>16915391.100000001</v>
      </c>
      <c r="I118" s="12" t="b">
        <f>Tabla16[[#This Row],[Validación2]]=Tabla16[[#This Row],[Validación1]]</f>
        <v>1</v>
      </c>
    </row>
    <row r="119" spans="1:9" s="10" customFormat="1" x14ac:dyDescent="0.2">
      <c r="A119" s="7">
        <v>1</v>
      </c>
      <c r="B119" s="8" t="str">
        <f>'II.Concepto de gasto'!$B$1</f>
        <v>_48_Cultura</v>
      </c>
      <c r="C119" s="9" t="str">
        <f>'II.Concepto de gasto'!$B$2</f>
        <v>Instituto Nacional de Lenguas Indígenas</v>
      </c>
      <c r="D119" s="10" t="str">
        <f>'II.Concepto de gasto'!$C$7</f>
        <v>2019</v>
      </c>
      <c r="E119" s="13" t="str">
        <f>'II.Concepto de gasto'!$A$66</f>
        <v>51501 - Bienes informáticos</v>
      </c>
      <c r="F119" s="11">
        <f>'II.Concepto de gasto'!$C$66</f>
        <v>0</v>
      </c>
      <c r="G119" s="11">
        <f t="shared" si="2"/>
        <v>16915391.100000001</v>
      </c>
      <c r="H119" s="11">
        <f>'II.Concepto de gasto'!$C$8</f>
        <v>16915391.100000001</v>
      </c>
      <c r="I119" s="12" t="b">
        <f>Tabla16[[#This Row],[Validación2]]=Tabla16[[#This Row],[Validación1]]</f>
        <v>1</v>
      </c>
    </row>
    <row r="120" spans="1:9" s="10" customFormat="1" x14ac:dyDescent="0.2">
      <c r="A120" s="7">
        <v>1</v>
      </c>
      <c r="B120" s="8" t="str">
        <f>'II.Concepto de gasto'!$B$1</f>
        <v>_48_Cultura</v>
      </c>
      <c r="C120" s="9" t="str">
        <f>'II.Concepto de gasto'!$B$2</f>
        <v>Instituto Nacional de Lenguas Indígenas</v>
      </c>
      <c r="D120" s="10" t="str">
        <f>'II.Concepto de gasto'!$C$7</f>
        <v>2019</v>
      </c>
      <c r="E120" s="13" t="str">
        <f>'II.Concepto de gasto'!$A$67</f>
        <v>51901 - Equipo de administración</v>
      </c>
      <c r="F120" s="11">
        <f>'II.Concepto de gasto'!$C$67</f>
        <v>0</v>
      </c>
      <c r="G120" s="11">
        <f t="shared" si="2"/>
        <v>16915391.100000001</v>
      </c>
      <c r="H120" s="11">
        <f>'II.Concepto de gasto'!$C$8</f>
        <v>16915391.100000001</v>
      </c>
      <c r="I120" s="12" t="b">
        <f>Tabla16[[#This Row],[Validación2]]=Tabla16[[#This Row],[Validación1]]</f>
        <v>1</v>
      </c>
    </row>
    <row r="121" spans="1:9" s="10" customFormat="1" x14ac:dyDescent="0.2">
      <c r="A121" s="7">
        <v>1</v>
      </c>
      <c r="B121" s="8" t="str">
        <f>'II.Concepto de gasto'!$B$1</f>
        <v>_48_Cultura</v>
      </c>
      <c r="C121" s="9" t="str">
        <f>'II.Concepto de gasto'!$B$2</f>
        <v>Instituto Nacional de Lenguas Indígenas</v>
      </c>
      <c r="D121" s="10" t="str">
        <f>'II.Concepto de gasto'!$C$7</f>
        <v>2019</v>
      </c>
      <c r="E121" s="13" t="str">
        <f>'II.Concepto de gasto'!$A$68</f>
        <v>56501 - Equipos y aparatos de comunicaciones y telecomunicaciones</v>
      </c>
      <c r="F121" s="11">
        <f>'II.Concepto de gasto'!$C$68</f>
        <v>0</v>
      </c>
      <c r="G121" s="11">
        <f t="shared" si="2"/>
        <v>16915391.100000001</v>
      </c>
      <c r="H121" s="11">
        <f>'II.Concepto de gasto'!$C$8</f>
        <v>16915391.100000001</v>
      </c>
      <c r="I121" s="12" t="b">
        <f>Tabla16[[#This Row],[Validación2]]=Tabla16[[#This Row],[Validación1]]</f>
        <v>1</v>
      </c>
    </row>
    <row r="122" spans="1:9" s="10" customFormat="1" x14ac:dyDescent="0.2">
      <c r="A122" s="7">
        <v>1</v>
      </c>
      <c r="B122" s="8" t="str">
        <f>'II.Concepto de gasto'!$B$1</f>
        <v>_48_Cultura</v>
      </c>
      <c r="C122" s="9" t="str">
        <f>'II.Concepto de gasto'!$B$2</f>
        <v>Instituto Nacional de Lenguas Indígenas</v>
      </c>
      <c r="D122" s="10" t="str">
        <f>'II.Concepto de gasto'!$D$7</f>
        <v>2020</v>
      </c>
      <c r="E122" s="13" t="str">
        <f>'II.Concepto de gasto'!$A$9</f>
        <v>14403 - Cuotas para el seguro de gastos médicos del personal civil</v>
      </c>
      <c r="F122" s="11">
        <f>'II.Concepto de gasto'!$D$9</f>
        <v>0</v>
      </c>
      <c r="G122" s="11">
        <f>SUM($F$121:$F$181)</f>
        <v>13644539.640000001</v>
      </c>
      <c r="H122" s="11">
        <f>'II.Concepto de gasto'!$D$8</f>
        <v>13644539.640000001</v>
      </c>
      <c r="I122" s="12" t="b">
        <f>Tabla16[[#This Row],[Validación2]]=Tabla16[[#This Row],[Validación1]]</f>
        <v>1</v>
      </c>
    </row>
    <row r="123" spans="1:9" s="10" customFormat="1" x14ac:dyDescent="0.2">
      <c r="A123" s="7">
        <v>1</v>
      </c>
      <c r="B123" s="8" t="str">
        <f>'II.Concepto de gasto'!$B$1</f>
        <v>_48_Cultura</v>
      </c>
      <c r="C123" s="9" t="str">
        <f>'II.Concepto de gasto'!$B$2</f>
        <v>Instituto Nacional de Lenguas Indígenas</v>
      </c>
      <c r="D123" s="10" t="str">
        <f>'II.Concepto de gasto'!$D$7</f>
        <v>2020</v>
      </c>
      <c r="E123" s="13" t="str">
        <f>'II.Concepto de gasto'!$A$10</f>
        <v>14404 - Cuotas para el seguro de separación individualizado</v>
      </c>
      <c r="F123" s="11">
        <f>'II.Concepto de gasto'!$D$10</f>
        <v>0</v>
      </c>
      <c r="G123" s="11">
        <f t="shared" ref="G123:G181" si="3">SUM($F$121:$F$181)</f>
        <v>13644539.640000001</v>
      </c>
      <c r="H123" s="11">
        <f>'II.Concepto de gasto'!$D$8</f>
        <v>13644539.640000001</v>
      </c>
      <c r="I123" s="12" t="b">
        <f>Tabla16[[#This Row],[Validación2]]=Tabla16[[#This Row],[Validación1]]</f>
        <v>1</v>
      </c>
    </row>
    <row r="124" spans="1:9" s="10" customFormat="1" x14ac:dyDescent="0.2">
      <c r="A124" s="7">
        <v>1</v>
      </c>
      <c r="B124" s="8" t="str">
        <f>'II.Concepto de gasto'!$B$1</f>
        <v>_48_Cultura</v>
      </c>
      <c r="C124" s="9" t="str">
        <f>'II.Concepto de gasto'!$B$2</f>
        <v>Instituto Nacional de Lenguas Indígenas</v>
      </c>
      <c r="D124" s="10" t="str">
        <f>'II.Concepto de gasto'!$D$7</f>
        <v>2020</v>
      </c>
      <c r="E124" s="13" t="str">
        <f>'II.Concepto de gasto'!$A$11</f>
        <v>21101 - Materiales y útiles de oficina</v>
      </c>
      <c r="F124" s="11">
        <f>'II.Concepto de gasto'!$D$11</f>
        <v>16247.73</v>
      </c>
      <c r="G124" s="11">
        <f t="shared" si="3"/>
        <v>13644539.640000001</v>
      </c>
      <c r="H124" s="11">
        <f>'II.Concepto de gasto'!$D$8</f>
        <v>13644539.640000001</v>
      </c>
      <c r="I124" s="12" t="b">
        <f>Tabla16[[#This Row],[Validación2]]=Tabla16[[#This Row],[Validación1]]</f>
        <v>1</v>
      </c>
    </row>
    <row r="125" spans="1:9" s="10" customFormat="1" x14ac:dyDescent="0.2">
      <c r="A125" s="7">
        <v>1</v>
      </c>
      <c r="B125" s="8" t="str">
        <f>'II.Concepto de gasto'!$B$1</f>
        <v>_48_Cultura</v>
      </c>
      <c r="C125" s="9" t="str">
        <f>'II.Concepto de gasto'!$B$2</f>
        <v>Instituto Nacional de Lenguas Indígenas</v>
      </c>
      <c r="D125" s="10" t="str">
        <f>'II.Concepto de gasto'!$D$7</f>
        <v>2020</v>
      </c>
      <c r="E125" s="13" t="str">
        <f>'II.Concepto de gasto'!$A$12</f>
        <v>21201 - Materiales y útiles de impresión y reproducción</v>
      </c>
      <c r="F125" s="11">
        <f>'II.Concepto de gasto'!$D$12</f>
        <v>0</v>
      </c>
      <c r="G125" s="11">
        <f t="shared" si="3"/>
        <v>13644539.640000001</v>
      </c>
      <c r="H125" s="11">
        <f>'II.Concepto de gasto'!$D$8</f>
        <v>13644539.640000001</v>
      </c>
      <c r="I125" s="12" t="b">
        <f>Tabla16[[#This Row],[Validación2]]=Tabla16[[#This Row],[Validación1]]</f>
        <v>1</v>
      </c>
    </row>
    <row r="126" spans="1:9" s="10" customFormat="1" x14ac:dyDescent="0.2">
      <c r="A126" s="7">
        <v>1</v>
      </c>
      <c r="B126" s="8" t="str">
        <f>'II.Concepto de gasto'!$B$1</f>
        <v>_48_Cultura</v>
      </c>
      <c r="C126" s="9" t="str">
        <f>'II.Concepto de gasto'!$B$2</f>
        <v>Instituto Nacional de Lenguas Indígenas</v>
      </c>
      <c r="D126" s="10" t="str">
        <f>'II.Concepto de gasto'!$D$7</f>
        <v>2020</v>
      </c>
      <c r="E126" s="13" t="str">
        <f>'II.Concepto de gasto'!$A$13</f>
        <v>21401 - Materiales y útiles consumibles para el procesamiento en equipos y bienes informáticos</v>
      </c>
      <c r="F126" s="11">
        <f>'II.Concepto de gasto'!$D$13</f>
        <v>4979.42</v>
      </c>
      <c r="G126" s="11">
        <f t="shared" si="3"/>
        <v>13644539.640000001</v>
      </c>
      <c r="H126" s="11">
        <f>'II.Concepto de gasto'!$D$8</f>
        <v>13644539.640000001</v>
      </c>
      <c r="I126" s="12" t="b">
        <f>Tabla16[[#This Row],[Validación2]]=Tabla16[[#This Row],[Validación1]]</f>
        <v>1</v>
      </c>
    </row>
    <row r="127" spans="1:9" s="10" customFormat="1" x14ac:dyDescent="0.2">
      <c r="A127" s="7">
        <v>1</v>
      </c>
      <c r="B127" s="8" t="str">
        <f>'II.Concepto de gasto'!$B$1</f>
        <v>_48_Cultura</v>
      </c>
      <c r="C127" s="9" t="str">
        <f>'II.Concepto de gasto'!$B$2</f>
        <v>Instituto Nacional de Lenguas Indígenas</v>
      </c>
      <c r="D127" s="10" t="str">
        <f>'II.Concepto de gasto'!$D$7</f>
        <v>2020</v>
      </c>
      <c r="E127" s="13" t="str">
        <f>'II.Concepto de gasto'!$A$14</f>
        <v>21501 - Material de apoyo informativo</v>
      </c>
      <c r="F127" s="11">
        <f>'II.Concepto de gasto'!$D$14</f>
        <v>3840</v>
      </c>
      <c r="G127" s="11">
        <f t="shared" si="3"/>
        <v>13644539.640000001</v>
      </c>
      <c r="H127" s="11">
        <f>'II.Concepto de gasto'!$D$8</f>
        <v>13644539.640000001</v>
      </c>
      <c r="I127" s="12" t="b">
        <f>Tabla16[[#This Row],[Validación2]]=Tabla16[[#This Row],[Validación1]]</f>
        <v>1</v>
      </c>
    </row>
    <row r="128" spans="1:9" s="10" customFormat="1" x14ac:dyDescent="0.2">
      <c r="A128" s="7">
        <v>1</v>
      </c>
      <c r="B128" s="8" t="str">
        <f>'II.Concepto de gasto'!$B$1</f>
        <v>_48_Cultura</v>
      </c>
      <c r="C128" s="9" t="str">
        <f>'II.Concepto de gasto'!$B$2</f>
        <v>Instituto Nacional de Lenguas Indígenas</v>
      </c>
      <c r="D128" s="10" t="str">
        <f>'II.Concepto de gasto'!$D$7</f>
        <v>2020</v>
      </c>
      <c r="E128" s="13" t="str">
        <f>'II.Concepto de gasto'!$A$15</f>
        <v>22102 - Productos alimenticios para personas derivado de la prestación de servicios públicos en unidades de salud, educativas, de readaptación social y otras</v>
      </c>
      <c r="F128" s="11">
        <f>'II.Concepto de gasto'!$D$15</f>
        <v>0</v>
      </c>
      <c r="G128" s="11">
        <f t="shared" si="3"/>
        <v>13644539.640000001</v>
      </c>
      <c r="H128" s="11">
        <f>'II.Concepto de gasto'!$D$8</f>
        <v>13644539.640000001</v>
      </c>
      <c r="I128" s="12" t="b">
        <f>Tabla16[[#This Row],[Validación2]]=Tabla16[[#This Row],[Validación1]]</f>
        <v>1</v>
      </c>
    </row>
    <row r="129" spans="1:9" s="10" customFormat="1" x14ac:dyDescent="0.2">
      <c r="A129" s="7">
        <v>1</v>
      </c>
      <c r="B129" s="8" t="str">
        <f>'II.Concepto de gasto'!$B$1</f>
        <v>_48_Cultura</v>
      </c>
      <c r="C129" s="9" t="str">
        <f>'II.Concepto de gasto'!$B$2</f>
        <v>Instituto Nacional de Lenguas Indígenas</v>
      </c>
      <c r="D129" s="10" t="str">
        <f>'II.Concepto de gasto'!$D$7</f>
        <v>2020</v>
      </c>
      <c r="E129" s="13" t="str">
        <f>'II.Concepto de gasto'!$A$16</f>
        <v>22103 - Productos alimenticios para el personal que realiza labores en campo o de supervisión</v>
      </c>
      <c r="F129" s="11">
        <f>'II.Concepto de gasto'!$D$16</f>
        <v>0</v>
      </c>
      <c r="G129" s="11">
        <f t="shared" si="3"/>
        <v>13644539.640000001</v>
      </c>
      <c r="H129" s="11">
        <f>'II.Concepto de gasto'!$D$8</f>
        <v>13644539.640000001</v>
      </c>
      <c r="I129" s="12" t="b">
        <f>Tabla16[[#This Row],[Validación2]]=Tabla16[[#This Row],[Validación1]]</f>
        <v>1</v>
      </c>
    </row>
    <row r="130" spans="1:9" s="10" customFormat="1" x14ac:dyDescent="0.2">
      <c r="A130" s="7">
        <v>1</v>
      </c>
      <c r="B130" s="8" t="str">
        <f>'II.Concepto de gasto'!$B$1</f>
        <v>_48_Cultura</v>
      </c>
      <c r="C130" s="9" t="str">
        <f>'II.Concepto de gasto'!$B$2</f>
        <v>Instituto Nacional de Lenguas Indígenas</v>
      </c>
      <c r="D130" s="10" t="str">
        <f>'II.Concepto de gasto'!$D$7</f>
        <v>2020</v>
      </c>
      <c r="E130" s="13" t="str">
        <f>'II.Concepto de gasto'!$A$17</f>
        <v>22104 - Productos alimenticios para el personal en las instalaciones de las dependencias y entidades</v>
      </c>
      <c r="F130" s="11">
        <f>'II.Concepto de gasto'!$D$17</f>
        <v>8735.99</v>
      </c>
      <c r="G130" s="11">
        <f t="shared" si="3"/>
        <v>13644539.640000001</v>
      </c>
      <c r="H130" s="11">
        <f>'II.Concepto de gasto'!$D$8</f>
        <v>13644539.640000001</v>
      </c>
      <c r="I130" s="12" t="b">
        <f>Tabla16[[#This Row],[Validación2]]=Tabla16[[#This Row],[Validación1]]</f>
        <v>1</v>
      </c>
    </row>
    <row r="131" spans="1:9" s="10" customFormat="1" x14ac:dyDescent="0.2">
      <c r="A131" s="7">
        <v>1</v>
      </c>
      <c r="B131" s="8" t="str">
        <f>'II.Concepto de gasto'!$B$1</f>
        <v>_48_Cultura</v>
      </c>
      <c r="C131" s="9" t="str">
        <f>'II.Concepto de gasto'!$B$2</f>
        <v>Instituto Nacional de Lenguas Indígenas</v>
      </c>
      <c r="D131" s="10" t="str">
        <f>'II.Concepto de gasto'!$D$7</f>
        <v>2020</v>
      </c>
      <c r="E131" s="13" t="str">
        <f>'II.Concepto de gasto'!$A$18</f>
        <v>22106 - Productos alimenticios para el personal derivado de actividades extraordinarias</v>
      </c>
      <c r="F131" s="11">
        <f>'II.Concepto de gasto'!$D$18</f>
        <v>3233.6</v>
      </c>
      <c r="G131" s="11">
        <f t="shared" si="3"/>
        <v>13644539.640000001</v>
      </c>
      <c r="H131" s="11">
        <f>'II.Concepto de gasto'!$D$8</f>
        <v>13644539.640000001</v>
      </c>
      <c r="I131" s="12" t="b">
        <f>Tabla16[[#This Row],[Validación2]]=Tabla16[[#This Row],[Validación1]]</f>
        <v>1</v>
      </c>
    </row>
    <row r="132" spans="1:9" s="10" customFormat="1" x14ac:dyDescent="0.2">
      <c r="A132" s="7">
        <v>1</v>
      </c>
      <c r="B132" s="8" t="str">
        <f>'II.Concepto de gasto'!$B$1</f>
        <v>_48_Cultura</v>
      </c>
      <c r="C132" s="9" t="str">
        <f>'II.Concepto de gasto'!$B$2</f>
        <v>Instituto Nacional de Lenguas Indígenas</v>
      </c>
      <c r="D132" s="10" t="str">
        <f>'II.Concepto de gasto'!$D$7</f>
        <v>2020</v>
      </c>
      <c r="E132" s="13" t="str">
        <f>'II.Concepto de gasto'!$A$19</f>
        <v>26102 - Combustibles, lubricantes y aditivos para vehículos terrestres, aéreos, marítimos, lacustres y fluviales destinados a servicios públicos y la operación de programas públicos</v>
      </c>
      <c r="F132" s="11">
        <f>'II.Concepto de gasto'!$D$19</f>
        <v>0</v>
      </c>
      <c r="G132" s="11">
        <f t="shared" si="3"/>
        <v>13644539.640000001</v>
      </c>
      <c r="H132" s="11">
        <f>'II.Concepto de gasto'!$D$8</f>
        <v>13644539.640000001</v>
      </c>
      <c r="I132" s="12" t="b">
        <f>Tabla16[[#This Row],[Validación2]]=Tabla16[[#This Row],[Validación1]]</f>
        <v>1</v>
      </c>
    </row>
    <row r="133" spans="1:9" s="10" customFormat="1" x14ac:dyDescent="0.2">
      <c r="A133" s="7">
        <v>1</v>
      </c>
      <c r="B133" s="8" t="str">
        <f>'II.Concepto de gasto'!$B$1</f>
        <v>_48_Cultura</v>
      </c>
      <c r="C133" s="9" t="str">
        <f>'II.Concepto de gasto'!$B$2</f>
        <v>Instituto Nacional de Lenguas Indígenas</v>
      </c>
      <c r="D133" s="10" t="str">
        <f>'II.Concepto de gasto'!$D$7</f>
        <v>2020</v>
      </c>
      <c r="E133" s="13" t="str">
        <f>'II.Concepto de gasto'!$A$20</f>
        <v>26103 - Combustibles, lubricantes y aditivos para vehículos terrestres, aéreos, marítimos, lacustres y fluviales destinados a servicios administrativos</v>
      </c>
      <c r="F133" s="11">
        <f>'II.Concepto de gasto'!$D$20</f>
        <v>0</v>
      </c>
      <c r="G133" s="11">
        <f t="shared" si="3"/>
        <v>13644539.640000001</v>
      </c>
      <c r="H133" s="11">
        <f>'II.Concepto de gasto'!$D$8</f>
        <v>13644539.640000001</v>
      </c>
      <c r="I133" s="12" t="b">
        <f>Tabla16[[#This Row],[Validación2]]=Tabla16[[#This Row],[Validación1]]</f>
        <v>1</v>
      </c>
    </row>
    <row r="134" spans="1:9" s="10" customFormat="1" x14ac:dyDescent="0.2">
      <c r="A134" s="7">
        <v>1</v>
      </c>
      <c r="B134" s="8" t="str">
        <f>'II.Concepto de gasto'!$B$1</f>
        <v>_48_Cultura</v>
      </c>
      <c r="C134" s="9" t="str">
        <f>'II.Concepto de gasto'!$B$2</f>
        <v>Instituto Nacional de Lenguas Indígenas</v>
      </c>
      <c r="D134" s="10" t="str">
        <f>'II.Concepto de gasto'!$D$7</f>
        <v>2020</v>
      </c>
      <c r="E134" s="13" t="str">
        <f>'II.Concepto de gasto'!$A$21</f>
        <v>26104 - Combustibles, lubricantes y aditivos para vehículos terrestres, aéreos, marítimos, lacustres y fluviales asignados a servidores públicos</v>
      </c>
      <c r="F134" s="11">
        <f>'II.Concepto de gasto'!$D$21</f>
        <v>16541.43</v>
      </c>
      <c r="G134" s="11">
        <f t="shared" si="3"/>
        <v>13644539.640000001</v>
      </c>
      <c r="H134" s="11">
        <f>'II.Concepto de gasto'!$D$8</f>
        <v>13644539.640000001</v>
      </c>
      <c r="I134" s="12" t="b">
        <f>Tabla16[[#This Row],[Validación2]]=Tabla16[[#This Row],[Validación1]]</f>
        <v>1</v>
      </c>
    </row>
    <row r="135" spans="1:9" s="10" customFormat="1" x14ac:dyDescent="0.2">
      <c r="A135" s="7">
        <v>1</v>
      </c>
      <c r="B135" s="8" t="str">
        <f>'II.Concepto de gasto'!$B$1</f>
        <v>_48_Cultura</v>
      </c>
      <c r="C135" s="9" t="str">
        <f>'II.Concepto de gasto'!$B$2</f>
        <v>Instituto Nacional de Lenguas Indígenas</v>
      </c>
      <c r="D135" s="10" t="str">
        <f>'II.Concepto de gasto'!$D$7</f>
        <v>2020</v>
      </c>
      <c r="E135" s="13" t="str">
        <f>'II.Concepto de gasto'!$A$22</f>
        <v>26105 - Combustibles, lubricantes y aditivos para maquinaria, equipo de producción y servicios administrativos</v>
      </c>
      <c r="F135" s="11">
        <f>'II.Concepto de gasto'!$D$22</f>
        <v>0</v>
      </c>
      <c r="G135" s="11">
        <f t="shared" si="3"/>
        <v>13644539.640000001</v>
      </c>
      <c r="H135" s="11">
        <f>'II.Concepto de gasto'!$D$8</f>
        <v>13644539.640000001</v>
      </c>
      <c r="I135" s="12" t="b">
        <f>Tabla16[[#This Row],[Validación2]]=Tabla16[[#This Row],[Validación1]]</f>
        <v>1</v>
      </c>
    </row>
    <row r="136" spans="1:9" s="10" customFormat="1" x14ac:dyDescent="0.2">
      <c r="A136" s="7">
        <v>1</v>
      </c>
      <c r="B136" s="8" t="str">
        <f>'II.Concepto de gasto'!$B$1</f>
        <v>_48_Cultura</v>
      </c>
      <c r="C136" s="9" t="str">
        <f>'II.Concepto de gasto'!$B$2</f>
        <v>Instituto Nacional de Lenguas Indígenas</v>
      </c>
      <c r="D136" s="10" t="str">
        <f>'II.Concepto de gasto'!$D$7</f>
        <v>2020</v>
      </c>
      <c r="E136" s="13" t="str">
        <f>'II.Concepto de gasto'!$A$23</f>
        <v>31201 Servicios de gas</v>
      </c>
      <c r="F136" s="11">
        <f>'II.Concepto de gasto'!$D$23</f>
        <v>0</v>
      </c>
      <c r="G136" s="11">
        <f t="shared" si="3"/>
        <v>13644539.640000001</v>
      </c>
      <c r="H136" s="11">
        <f>'II.Concepto de gasto'!$D$8</f>
        <v>13644539.640000001</v>
      </c>
      <c r="I136" s="12" t="b">
        <f>Tabla16[[#This Row],[Validación2]]=Tabla16[[#This Row],[Validación1]]</f>
        <v>1</v>
      </c>
    </row>
    <row r="137" spans="1:9" s="10" customFormat="1" x14ac:dyDescent="0.2">
      <c r="A137" s="7">
        <v>1</v>
      </c>
      <c r="B137" s="8" t="str">
        <f>'II.Concepto de gasto'!$B$1</f>
        <v>_48_Cultura</v>
      </c>
      <c r="C137" s="9" t="str">
        <f>'II.Concepto de gasto'!$B$2</f>
        <v>Instituto Nacional de Lenguas Indígenas</v>
      </c>
      <c r="D137" s="10" t="str">
        <f>'II.Concepto de gasto'!$D$7</f>
        <v>2020</v>
      </c>
      <c r="E137" s="13" t="str">
        <f>'II.Concepto de gasto'!$A$24</f>
        <v>31301 Servicios de agua</v>
      </c>
      <c r="F137" s="11">
        <f>'II.Concepto de gasto'!$D$24</f>
        <v>164963.82999999999</v>
      </c>
      <c r="G137" s="11">
        <f t="shared" si="3"/>
        <v>13644539.640000001</v>
      </c>
      <c r="H137" s="11">
        <f>'II.Concepto de gasto'!$D$8</f>
        <v>13644539.640000001</v>
      </c>
      <c r="I137" s="12" t="b">
        <f>Tabla16[[#This Row],[Validación2]]=Tabla16[[#This Row],[Validación1]]</f>
        <v>1</v>
      </c>
    </row>
    <row r="138" spans="1:9" s="10" customFormat="1" x14ac:dyDescent="0.2">
      <c r="A138" s="7">
        <v>1</v>
      </c>
      <c r="B138" s="8" t="str">
        <f>'II.Concepto de gasto'!$B$1</f>
        <v>_48_Cultura</v>
      </c>
      <c r="C138" s="9" t="str">
        <f>'II.Concepto de gasto'!$B$2</f>
        <v>Instituto Nacional de Lenguas Indígenas</v>
      </c>
      <c r="D138" s="10" t="str">
        <f>'II.Concepto de gasto'!$D$7</f>
        <v>2020</v>
      </c>
      <c r="E138" s="13" t="str">
        <f>'II.Concepto de gasto'!$A$25</f>
        <v>31401 - Servicio telefónico convencional</v>
      </c>
      <c r="F138" s="11">
        <f>'II.Concepto de gasto'!$D$25</f>
        <v>0</v>
      </c>
      <c r="G138" s="11">
        <f t="shared" si="3"/>
        <v>13644539.640000001</v>
      </c>
      <c r="H138" s="11">
        <f>'II.Concepto de gasto'!$D$8</f>
        <v>13644539.640000001</v>
      </c>
      <c r="I138" s="12" t="b">
        <f>Tabla16[[#This Row],[Validación2]]=Tabla16[[#This Row],[Validación1]]</f>
        <v>1</v>
      </c>
    </row>
    <row r="139" spans="1:9" s="10" customFormat="1" x14ac:dyDescent="0.2">
      <c r="A139" s="7">
        <v>1</v>
      </c>
      <c r="B139" s="8" t="str">
        <f>'II.Concepto de gasto'!$B$1</f>
        <v>_48_Cultura</v>
      </c>
      <c r="C139" s="9" t="str">
        <f>'II.Concepto de gasto'!$B$2</f>
        <v>Instituto Nacional de Lenguas Indígenas</v>
      </c>
      <c r="D139" s="10" t="str">
        <f>'II.Concepto de gasto'!$D$7</f>
        <v>2020</v>
      </c>
      <c r="E139" s="13" t="str">
        <f>'II.Concepto de gasto'!$A$26</f>
        <v>31501 - Servicio de telefonía celular</v>
      </c>
      <c r="F139" s="11">
        <f>'II.Concepto de gasto'!$D$26</f>
        <v>0</v>
      </c>
      <c r="G139" s="11">
        <f t="shared" si="3"/>
        <v>13644539.640000001</v>
      </c>
      <c r="H139" s="11">
        <f>'II.Concepto de gasto'!$D$8</f>
        <v>13644539.640000001</v>
      </c>
      <c r="I139" s="12" t="b">
        <f>Tabla16[[#This Row],[Validación2]]=Tabla16[[#This Row],[Validación1]]</f>
        <v>1</v>
      </c>
    </row>
    <row r="140" spans="1:9" s="10" customFormat="1" x14ac:dyDescent="0.2">
      <c r="A140" s="7">
        <v>1</v>
      </c>
      <c r="B140" s="8" t="str">
        <f>'II.Concepto de gasto'!$B$1</f>
        <v>_48_Cultura</v>
      </c>
      <c r="C140" s="9" t="str">
        <f>'II.Concepto de gasto'!$B$2</f>
        <v>Instituto Nacional de Lenguas Indígenas</v>
      </c>
      <c r="D140" s="10" t="str">
        <f>'II.Concepto de gasto'!$D$7</f>
        <v>2020</v>
      </c>
      <c r="E140" s="13" t="str">
        <f>'II.Concepto de gasto'!$A$27</f>
        <v>31601 Servicio de radiolocalización</v>
      </c>
      <c r="F140" s="11">
        <f>'II.Concepto de gasto'!$D$27</f>
        <v>0</v>
      </c>
      <c r="G140" s="11">
        <f t="shared" si="3"/>
        <v>13644539.640000001</v>
      </c>
      <c r="H140" s="11">
        <f>'II.Concepto de gasto'!$D$8</f>
        <v>13644539.640000001</v>
      </c>
      <c r="I140" s="12" t="b">
        <f>Tabla16[[#This Row],[Validación2]]=Tabla16[[#This Row],[Validación1]]</f>
        <v>1</v>
      </c>
    </row>
    <row r="141" spans="1:9" s="10" customFormat="1" x14ac:dyDescent="0.2">
      <c r="A141" s="7">
        <v>1</v>
      </c>
      <c r="B141" s="8" t="str">
        <f>'II.Concepto de gasto'!$B$1</f>
        <v>_48_Cultura</v>
      </c>
      <c r="C141" s="9" t="str">
        <f>'II.Concepto de gasto'!$B$2</f>
        <v>Instituto Nacional de Lenguas Indígenas</v>
      </c>
      <c r="D141" s="10" t="str">
        <f>'II.Concepto de gasto'!$D$7</f>
        <v>2020</v>
      </c>
      <c r="E141" s="13" t="str">
        <f>'II.Concepto de gasto'!$A$28</f>
        <v>31602 Servicios de telecomunicaciones</v>
      </c>
      <c r="F141" s="11">
        <f>'II.Concepto de gasto'!$D$28</f>
        <v>0</v>
      </c>
      <c r="G141" s="11">
        <f t="shared" si="3"/>
        <v>13644539.640000001</v>
      </c>
      <c r="H141" s="11">
        <f>'II.Concepto de gasto'!$D$8</f>
        <v>13644539.640000001</v>
      </c>
      <c r="I141" s="12" t="b">
        <f>Tabla16[[#This Row],[Validación2]]=Tabla16[[#This Row],[Validación1]]</f>
        <v>1</v>
      </c>
    </row>
    <row r="142" spans="1:9" s="10" customFormat="1" x14ac:dyDescent="0.2">
      <c r="A142" s="7">
        <v>1</v>
      </c>
      <c r="B142" s="8" t="str">
        <f>'II.Concepto de gasto'!$B$1</f>
        <v>_48_Cultura</v>
      </c>
      <c r="C142" s="9" t="str">
        <f>'II.Concepto de gasto'!$B$2</f>
        <v>Instituto Nacional de Lenguas Indígenas</v>
      </c>
      <c r="D142" s="10" t="str">
        <f>'II.Concepto de gasto'!$D$7</f>
        <v>2020</v>
      </c>
      <c r="E142" s="13" t="str">
        <f>'II.Concepto de gasto'!$A$29</f>
        <v>31603 Servicios de internet</v>
      </c>
      <c r="F142" s="11">
        <f>'II.Concepto de gasto'!$D$29</f>
        <v>0</v>
      </c>
      <c r="G142" s="11">
        <f t="shared" si="3"/>
        <v>13644539.640000001</v>
      </c>
      <c r="H142" s="11">
        <f>'II.Concepto de gasto'!$D$8</f>
        <v>13644539.640000001</v>
      </c>
      <c r="I142" s="12" t="b">
        <f>Tabla16[[#This Row],[Validación2]]=Tabla16[[#This Row],[Validación1]]</f>
        <v>1</v>
      </c>
    </row>
    <row r="143" spans="1:9" s="10" customFormat="1" x14ac:dyDescent="0.2">
      <c r="A143" s="7">
        <v>1</v>
      </c>
      <c r="B143" s="8" t="str">
        <f>'II.Concepto de gasto'!$B$1</f>
        <v>_48_Cultura</v>
      </c>
      <c r="C143" s="9" t="str">
        <f>'II.Concepto de gasto'!$B$2</f>
        <v>Instituto Nacional de Lenguas Indígenas</v>
      </c>
      <c r="D143" s="10" t="str">
        <f>'II.Concepto de gasto'!$D$7</f>
        <v>2020</v>
      </c>
      <c r="E143" s="13" t="str">
        <f>'II.Concepto de gasto'!$A$30</f>
        <v>31701 Servicio de conducción de señales analógicas y digitales</v>
      </c>
      <c r="F143" s="11">
        <f>'II.Concepto de gasto'!$D$30</f>
        <v>636811.36</v>
      </c>
      <c r="G143" s="11">
        <f t="shared" si="3"/>
        <v>13644539.640000001</v>
      </c>
      <c r="H143" s="11">
        <f>'II.Concepto de gasto'!$D$8</f>
        <v>13644539.640000001</v>
      </c>
      <c r="I143" s="12" t="b">
        <f>Tabla16[[#This Row],[Validación2]]=Tabla16[[#This Row],[Validación1]]</f>
        <v>1</v>
      </c>
    </row>
    <row r="144" spans="1:9" s="10" customFormat="1" x14ac:dyDescent="0.2">
      <c r="A144" s="7">
        <v>1</v>
      </c>
      <c r="B144" s="8" t="str">
        <f>'II.Concepto de gasto'!$B$1</f>
        <v>_48_Cultura</v>
      </c>
      <c r="C144" s="9" t="str">
        <f>'II.Concepto de gasto'!$B$2</f>
        <v>Instituto Nacional de Lenguas Indígenas</v>
      </c>
      <c r="D144" s="10" t="str">
        <f>'II.Concepto de gasto'!$D$7</f>
        <v>2020</v>
      </c>
      <c r="E144" s="13" t="str">
        <f>'II.Concepto de gasto'!$A$31</f>
        <v>31801 Servicio postal</v>
      </c>
      <c r="F144" s="11">
        <f>'II.Concepto de gasto'!$D$31</f>
        <v>10753.92</v>
      </c>
      <c r="G144" s="11">
        <f t="shared" si="3"/>
        <v>13644539.640000001</v>
      </c>
      <c r="H144" s="11">
        <f>'II.Concepto de gasto'!$D$8</f>
        <v>13644539.640000001</v>
      </c>
      <c r="I144" s="12" t="b">
        <f>Tabla16[[#This Row],[Validación2]]=Tabla16[[#This Row],[Validación1]]</f>
        <v>1</v>
      </c>
    </row>
    <row r="145" spans="1:9" s="10" customFormat="1" x14ac:dyDescent="0.2">
      <c r="A145" s="7">
        <v>1</v>
      </c>
      <c r="B145" s="8" t="str">
        <f>'II.Concepto de gasto'!$B$1</f>
        <v>_48_Cultura</v>
      </c>
      <c r="C145" s="9" t="str">
        <f>'II.Concepto de gasto'!$B$2</f>
        <v>Instituto Nacional de Lenguas Indígenas</v>
      </c>
      <c r="D145" s="10" t="str">
        <f>'II.Concepto de gasto'!$D$7</f>
        <v>2020</v>
      </c>
      <c r="E145" s="13" t="str">
        <f>'II.Concepto de gasto'!$A$32</f>
        <v>31802 Servicio telegráfico</v>
      </c>
      <c r="F145" s="11">
        <f>'II.Concepto de gasto'!$D$32</f>
        <v>0</v>
      </c>
      <c r="G145" s="11">
        <f t="shared" si="3"/>
        <v>13644539.640000001</v>
      </c>
      <c r="H145" s="11">
        <f>'II.Concepto de gasto'!$D$8</f>
        <v>13644539.640000001</v>
      </c>
      <c r="I145" s="12" t="b">
        <f>Tabla16[[#This Row],[Validación2]]=Tabla16[[#This Row],[Validación1]]</f>
        <v>1</v>
      </c>
    </row>
    <row r="146" spans="1:9" s="10" customFormat="1" x14ac:dyDescent="0.2">
      <c r="A146" s="7">
        <v>1</v>
      </c>
      <c r="B146" s="8" t="str">
        <f>'II.Concepto de gasto'!$B$1</f>
        <v>_48_Cultura</v>
      </c>
      <c r="C146" s="9" t="str">
        <f>'II.Concepto de gasto'!$B$2</f>
        <v>Instituto Nacional de Lenguas Indígenas</v>
      </c>
      <c r="D146" s="10" t="str">
        <f>'II.Concepto de gasto'!$D$7</f>
        <v>2020</v>
      </c>
      <c r="E146" s="13" t="str">
        <f>'II.Concepto de gasto'!$A$33</f>
        <v>31901 Servicios integrales de telecomunicación</v>
      </c>
      <c r="F146" s="11">
        <f>'II.Concepto de gasto'!$D$33</f>
        <v>0</v>
      </c>
      <c r="G146" s="11">
        <f t="shared" si="3"/>
        <v>13644539.640000001</v>
      </c>
      <c r="H146" s="11">
        <f>'II.Concepto de gasto'!$D$8</f>
        <v>13644539.640000001</v>
      </c>
      <c r="I146" s="12" t="b">
        <f>Tabla16[[#This Row],[Validación2]]=Tabla16[[#This Row],[Validación1]]</f>
        <v>1</v>
      </c>
    </row>
    <row r="147" spans="1:9" s="10" customFormat="1" x14ac:dyDescent="0.2">
      <c r="A147" s="7">
        <v>1</v>
      </c>
      <c r="B147" s="8" t="str">
        <f>'II.Concepto de gasto'!$B$1</f>
        <v>_48_Cultura</v>
      </c>
      <c r="C147" s="9" t="str">
        <f>'II.Concepto de gasto'!$B$2</f>
        <v>Instituto Nacional de Lenguas Indígenas</v>
      </c>
      <c r="D147" s="10" t="str">
        <f>'II.Concepto de gasto'!$D$7</f>
        <v>2020</v>
      </c>
      <c r="E147" s="13" t="str">
        <f>'II.Concepto de gasto'!$A$34</f>
        <v>31902 Contratación de otros servicios</v>
      </c>
      <c r="F147" s="11">
        <f>'II.Concepto de gasto'!$D$34</f>
        <v>0</v>
      </c>
      <c r="G147" s="11">
        <f t="shared" si="3"/>
        <v>13644539.640000001</v>
      </c>
      <c r="H147" s="11">
        <f>'II.Concepto de gasto'!$D$8</f>
        <v>13644539.640000001</v>
      </c>
      <c r="I147" s="12" t="b">
        <f>Tabla16[[#This Row],[Validación2]]=Tabla16[[#This Row],[Validación1]]</f>
        <v>1</v>
      </c>
    </row>
    <row r="148" spans="1:9" s="10" customFormat="1" x14ac:dyDescent="0.2">
      <c r="A148" s="7">
        <v>1</v>
      </c>
      <c r="B148" s="8" t="str">
        <f>'II.Concepto de gasto'!$B$1</f>
        <v>_48_Cultura</v>
      </c>
      <c r="C148" s="9" t="str">
        <f>'II.Concepto de gasto'!$B$2</f>
        <v>Instituto Nacional de Lenguas Indígenas</v>
      </c>
      <c r="D148" s="10" t="str">
        <f>'II.Concepto de gasto'!$D$7</f>
        <v>2020</v>
      </c>
      <c r="E148" s="13" t="str">
        <f>'II.Concepto de gasto'!$A$35</f>
        <v>31904 Servicios integrales de infraestructura de cómputo</v>
      </c>
      <c r="F148" s="11">
        <f>'II.Concepto de gasto'!$D$35</f>
        <v>0</v>
      </c>
      <c r="G148" s="11">
        <f t="shared" si="3"/>
        <v>13644539.640000001</v>
      </c>
      <c r="H148" s="11">
        <f>'II.Concepto de gasto'!$D$8</f>
        <v>13644539.640000001</v>
      </c>
      <c r="I148" s="12" t="b">
        <f>Tabla16[[#This Row],[Validación2]]=Tabla16[[#This Row],[Validación1]]</f>
        <v>1</v>
      </c>
    </row>
    <row r="149" spans="1:9" s="10" customFormat="1" x14ac:dyDescent="0.2">
      <c r="A149" s="7">
        <v>1</v>
      </c>
      <c r="B149" s="8" t="str">
        <f>'II.Concepto de gasto'!$B$1</f>
        <v>_48_Cultura</v>
      </c>
      <c r="C149" s="9" t="str">
        <f>'II.Concepto de gasto'!$B$2</f>
        <v>Instituto Nacional de Lenguas Indígenas</v>
      </c>
      <c r="D149" s="10" t="str">
        <f>'II.Concepto de gasto'!$D$7</f>
        <v>2020</v>
      </c>
      <c r="E149" s="13" t="str">
        <f>'II.Concepto de gasto'!$A$36</f>
        <v>32101 - Arrendamiento de terrenos</v>
      </c>
      <c r="F149" s="11">
        <f>'II.Concepto de gasto'!$D$36</f>
        <v>0</v>
      </c>
      <c r="G149" s="11">
        <f t="shared" si="3"/>
        <v>13644539.640000001</v>
      </c>
      <c r="H149" s="11">
        <f>'II.Concepto de gasto'!$D$8</f>
        <v>13644539.640000001</v>
      </c>
      <c r="I149" s="12" t="b">
        <f>Tabla16[[#This Row],[Validación2]]=Tabla16[[#This Row],[Validación1]]</f>
        <v>1</v>
      </c>
    </row>
    <row r="150" spans="1:9" s="10" customFormat="1" x14ac:dyDescent="0.2">
      <c r="A150" s="7">
        <v>1</v>
      </c>
      <c r="B150" s="8" t="str">
        <f>'II.Concepto de gasto'!$B$1</f>
        <v>_48_Cultura</v>
      </c>
      <c r="C150" s="9" t="str">
        <f>'II.Concepto de gasto'!$B$2</f>
        <v>Instituto Nacional de Lenguas Indígenas</v>
      </c>
      <c r="D150" s="10" t="str">
        <f>'II.Concepto de gasto'!$D$7</f>
        <v>2020</v>
      </c>
      <c r="E150" s="13" t="str">
        <f>'II.Concepto de gasto'!$A$37</f>
        <v>32201 - Arrendamiento de edificios y locales</v>
      </c>
      <c r="F150" s="11">
        <f>'II.Concepto de gasto'!$D$37</f>
        <v>4833551</v>
      </c>
      <c r="G150" s="11">
        <f t="shared" si="3"/>
        <v>13644539.640000001</v>
      </c>
      <c r="H150" s="11">
        <f>'II.Concepto de gasto'!$D$8</f>
        <v>13644539.640000001</v>
      </c>
      <c r="I150" s="12" t="b">
        <f>Tabla16[[#This Row],[Validación2]]=Tabla16[[#This Row],[Validación1]]</f>
        <v>1</v>
      </c>
    </row>
    <row r="151" spans="1:9" s="10" customFormat="1" x14ac:dyDescent="0.2">
      <c r="A151" s="7">
        <v>1</v>
      </c>
      <c r="B151" s="8" t="str">
        <f>'II.Concepto de gasto'!$B$1</f>
        <v>_48_Cultura</v>
      </c>
      <c r="C151" s="9" t="str">
        <f>'II.Concepto de gasto'!$B$2</f>
        <v>Instituto Nacional de Lenguas Indígenas</v>
      </c>
      <c r="D151" s="10" t="str">
        <f>'II.Concepto de gasto'!$D$7</f>
        <v>2020</v>
      </c>
      <c r="E151" s="13" t="str">
        <f>'II.Concepto de gasto'!$A$38</f>
        <v>32301 - Arrendamiento de equipo y bienes informáticos</v>
      </c>
      <c r="F151" s="11">
        <f>'II.Concepto de gasto'!$D$38</f>
        <v>2618400.77</v>
      </c>
      <c r="G151" s="11">
        <f t="shared" si="3"/>
        <v>13644539.640000001</v>
      </c>
      <c r="H151" s="11">
        <f>'II.Concepto de gasto'!$D$8</f>
        <v>13644539.640000001</v>
      </c>
      <c r="I151" s="12" t="b">
        <f>Tabla16[[#This Row],[Validación2]]=Tabla16[[#This Row],[Validación1]]</f>
        <v>1</v>
      </c>
    </row>
    <row r="152" spans="1:9" s="10" customFormat="1" x14ac:dyDescent="0.2">
      <c r="A152" s="7">
        <v>1</v>
      </c>
      <c r="B152" s="8" t="str">
        <f>'II.Concepto de gasto'!$B$1</f>
        <v>_48_Cultura</v>
      </c>
      <c r="C152" s="9" t="str">
        <f>'II.Concepto de gasto'!$B$2</f>
        <v>Instituto Nacional de Lenguas Indígenas</v>
      </c>
      <c r="D152" s="10" t="str">
        <f>'II.Concepto de gasto'!$D$7</f>
        <v>2020</v>
      </c>
      <c r="E152" s="13" t="str">
        <f>'II.Concepto de gasto'!$A$39</f>
        <v>32302 - Arrendamiento de mobiliario</v>
      </c>
      <c r="F152" s="11">
        <f>'II.Concepto de gasto'!$D$39</f>
        <v>0</v>
      </c>
      <c r="G152" s="11">
        <f t="shared" si="3"/>
        <v>13644539.640000001</v>
      </c>
      <c r="H152" s="11">
        <f>'II.Concepto de gasto'!$D$8</f>
        <v>13644539.640000001</v>
      </c>
      <c r="I152" s="12" t="b">
        <f>Tabla16[[#This Row],[Validación2]]=Tabla16[[#This Row],[Validación1]]</f>
        <v>1</v>
      </c>
    </row>
    <row r="153" spans="1:9" s="10" customFormat="1" x14ac:dyDescent="0.2">
      <c r="A153" s="7">
        <v>1</v>
      </c>
      <c r="B153" s="8" t="str">
        <f>'II.Concepto de gasto'!$B$1</f>
        <v>_48_Cultura</v>
      </c>
      <c r="C153" s="9" t="str">
        <f>'II.Concepto de gasto'!$B$2</f>
        <v>Instituto Nacional de Lenguas Indígenas</v>
      </c>
      <c r="D153" s="10" t="str">
        <f>'II.Concepto de gasto'!$D$7</f>
        <v>2020</v>
      </c>
      <c r="E153" s="13" t="str">
        <f>'II.Concepto de gasto'!$A$40</f>
        <v>32303 - Arrendamiento de equipo de telecomunicaciones</v>
      </c>
      <c r="F153" s="11">
        <f>'II.Concepto de gasto'!$D$40</f>
        <v>0</v>
      </c>
      <c r="G153" s="11">
        <f t="shared" si="3"/>
        <v>13644539.640000001</v>
      </c>
      <c r="H153" s="11">
        <f>'II.Concepto de gasto'!$D$8</f>
        <v>13644539.640000001</v>
      </c>
      <c r="I153" s="12" t="b">
        <f>Tabla16[[#This Row],[Validación2]]=Tabla16[[#This Row],[Validación1]]</f>
        <v>1</v>
      </c>
    </row>
    <row r="154" spans="1:9" s="10" customFormat="1" x14ac:dyDescent="0.2">
      <c r="A154" s="7">
        <v>1</v>
      </c>
      <c r="B154" s="8" t="str">
        <f>'II.Concepto de gasto'!$B$1</f>
        <v>_48_Cultura</v>
      </c>
      <c r="C154" s="9" t="str">
        <f>'II.Concepto de gasto'!$B$2</f>
        <v>Instituto Nacional de Lenguas Indígenas</v>
      </c>
      <c r="D154" s="10" t="str">
        <f>'II.Concepto de gasto'!$D$7</f>
        <v>2020</v>
      </c>
      <c r="E154" s="13" t="str">
        <f>'II.Concepto de gasto'!$A$41</f>
        <v>32502 - Arrendamiento de vehículos terrestres, aéreos, marítimos, lacustres y fluviales para servicios públicos y la operación de programas públicos</v>
      </c>
      <c r="F154" s="11">
        <f>'II.Concepto de gasto'!$D$41</f>
        <v>0</v>
      </c>
      <c r="G154" s="11">
        <f t="shared" si="3"/>
        <v>13644539.640000001</v>
      </c>
      <c r="H154" s="11">
        <f>'II.Concepto de gasto'!$D$8</f>
        <v>13644539.640000001</v>
      </c>
      <c r="I154" s="12" t="b">
        <f>Tabla16[[#This Row],[Validación2]]=Tabla16[[#This Row],[Validación1]]</f>
        <v>1</v>
      </c>
    </row>
    <row r="155" spans="1:9" s="10" customFormat="1" x14ac:dyDescent="0.2">
      <c r="A155" s="7">
        <v>1</v>
      </c>
      <c r="B155" s="8" t="str">
        <f>'II.Concepto de gasto'!$B$1</f>
        <v>_48_Cultura</v>
      </c>
      <c r="C155" s="9" t="str">
        <f>'II.Concepto de gasto'!$B$2</f>
        <v>Instituto Nacional de Lenguas Indígenas</v>
      </c>
      <c r="D155" s="10" t="str">
        <f>'II.Concepto de gasto'!$D$7</f>
        <v>2020</v>
      </c>
      <c r="E155" s="13" t="str">
        <f>'II.Concepto de gasto'!$A$42</f>
        <v>32503 - Arrendamiento de vehículos terrestres, aéreos, marítimos, lacustres y fluviales para servicios administrativos</v>
      </c>
      <c r="F155" s="11">
        <f>'II.Concepto de gasto'!$D$42</f>
        <v>220456.21</v>
      </c>
      <c r="G155" s="11">
        <f t="shared" si="3"/>
        <v>13644539.640000001</v>
      </c>
      <c r="H155" s="11">
        <f>'II.Concepto de gasto'!$D$8</f>
        <v>13644539.640000001</v>
      </c>
      <c r="I155" s="12" t="b">
        <f>Tabla16[[#This Row],[Validación2]]=Tabla16[[#This Row],[Validación1]]</f>
        <v>1</v>
      </c>
    </row>
    <row r="156" spans="1:9" s="10" customFormat="1" x14ac:dyDescent="0.2">
      <c r="A156" s="7">
        <v>1</v>
      </c>
      <c r="B156" s="8" t="str">
        <f>'II.Concepto de gasto'!$B$1</f>
        <v>_48_Cultura</v>
      </c>
      <c r="C156" s="9" t="str">
        <f>'II.Concepto de gasto'!$B$2</f>
        <v>Instituto Nacional de Lenguas Indígenas</v>
      </c>
      <c r="D156" s="10" t="str">
        <f>'II.Concepto de gasto'!$D$7</f>
        <v>2020</v>
      </c>
      <c r="E156" s="13" t="str">
        <f>'II.Concepto de gasto'!$A$43</f>
        <v>32505 - Arrendamiento de vehículos terrestres, aéreos, marítimos, lacustres y fluviales para servidores públicos</v>
      </c>
      <c r="F156" s="11">
        <f>'II.Concepto de gasto'!$D$43</f>
        <v>0</v>
      </c>
      <c r="G156" s="11">
        <f t="shared" si="3"/>
        <v>13644539.640000001</v>
      </c>
      <c r="H156" s="11">
        <f>'II.Concepto de gasto'!$D$8</f>
        <v>13644539.640000001</v>
      </c>
      <c r="I156" s="12" t="b">
        <f>Tabla16[[#This Row],[Validación2]]=Tabla16[[#This Row],[Validación1]]</f>
        <v>1</v>
      </c>
    </row>
    <row r="157" spans="1:9" s="10" customFormat="1" x14ac:dyDescent="0.2">
      <c r="A157" s="7">
        <v>1</v>
      </c>
      <c r="B157" s="8" t="str">
        <f>'II.Concepto de gasto'!$B$1</f>
        <v>_48_Cultura</v>
      </c>
      <c r="C157" s="9" t="str">
        <f>'II.Concepto de gasto'!$B$2</f>
        <v>Instituto Nacional de Lenguas Indígenas</v>
      </c>
      <c r="D157" s="10" t="str">
        <f>'II.Concepto de gasto'!$D$7</f>
        <v>2020</v>
      </c>
      <c r="E157" s="13" t="str">
        <f>'II.Concepto de gasto'!$A$44</f>
        <v>32601 - Arrendamiento de maquinaria y equipo</v>
      </c>
      <c r="F157" s="11">
        <f>'II.Concepto de gasto'!$D$44</f>
        <v>0</v>
      </c>
      <c r="G157" s="11">
        <f t="shared" si="3"/>
        <v>13644539.640000001</v>
      </c>
      <c r="H157" s="11">
        <f>'II.Concepto de gasto'!$D$8</f>
        <v>13644539.640000001</v>
      </c>
      <c r="I157" s="12" t="b">
        <f>Tabla16[[#This Row],[Validación2]]=Tabla16[[#This Row],[Validación1]]</f>
        <v>1</v>
      </c>
    </row>
    <row r="158" spans="1:9" s="10" customFormat="1" x14ac:dyDescent="0.2">
      <c r="A158" s="7">
        <v>1</v>
      </c>
      <c r="B158" s="8" t="str">
        <f>'II.Concepto de gasto'!$B$1</f>
        <v>_48_Cultura</v>
      </c>
      <c r="C158" s="9" t="str">
        <f>'II.Concepto de gasto'!$B$2</f>
        <v>Instituto Nacional de Lenguas Indígenas</v>
      </c>
      <c r="D158" s="10" t="str">
        <f>'II.Concepto de gasto'!$D$7</f>
        <v>2020</v>
      </c>
      <c r="E158" s="13" t="str">
        <f>'II.Concepto de gasto'!$A$45</f>
        <v>32903 - Otros Arrendamientos</v>
      </c>
      <c r="F158" s="11">
        <f>'II.Concepto de gasto'!$D$45</f>
        <v>0</v>
      </c>
      <c r="G158" s="11">
        <f t="shared" si="3"/>
        <v>13644539.640000001</v>
      </c>
      <c r="H158" s="11">
        <f>'II.Concepto de gasto'!$D$8</f>
        <v>13644539.640000001</v>
      </c>
      <c r="I158" s="12" t="b">
        <f>Tabla16[[#This Row],[Validación2]]=Tabla16[[#This Row],[Validación1]]</f>
        <v>1</v>
      </c>
    </row>
    <row r="159" spans="1:9" s="10" customFormat="1" x14ac:dyDescent="0.2">
      <c r="A159" s="7">
        <v>1</v>
      </c>
      <c r="B159" s="8" t="str">
        <f>'II.Concepto de gasto'!$B$1</f>
        <v>_48_Cultura</v>
      </c>
      <c r="C159" s="9" t="str">
        <f>'II.Concepto de gasto'!$B$2</f>
        <v>Instituto Nacional de Lenguas Indígenas</v>
      </c>
      <c r="D159" s="10" t="str">
        <f>'II.Concepto de gasto'!$D$7</f>
        <v>2020</v>
      </c>
      <c r="E159" s="13" t="str">
        <f>'II.Concepto de gasto'!$A$46</f>
        <v>33101 - Asesorías asociadas a convenios, tratados o acuerdos</v>
      </c>
      <c r="F159" s="11">
        <f>'II.Concepto de gasto'!$D$46</f>
        <v>0</v>
      </c>
      <c r="G159" s="11">
        <f t="shared" si="3"/>
        <v>13644539.640000001</v>
      </c>
      <c r="H159" s="11">
        <f>'II.Concepto de gasto'!$D$8</f>
        <v>13644539.640000001</v>
      </c>
      <c r="I159" s="12" t="b">
        <f>Tabla16[[#This Row],[Validación2]]=Tabla16[[#This Row],[Validación1]]</f>
        <v>1</v>
      </c>
    </row>
    <row r="160" spans="1:9" s="10" customFormat="1" x14ac:dyDescent="0.2">
      <c r="A160" s="7">
        <v>1</v>
      </c>
      <c r="B160" s="8" t="str">
        <f>'II.Concepto de gasto'!$B$1</f>
        <v>_48_Cultura</v>
      </c>
      <c r="C160" s="9" t="str">
        <f>'II.Concepto de gasto'!$B$2</f>
        <v>Instituto Nacional de Lenguas Indígenas</v>
      </c>
      <c r="D160" s="10" t="str">
        <f>'II.Concepto de gasto'!$D$7</f>
        <v>2020</v>
      </c>
      <c r="E160" s="13" t="str">
        <f>'II.Concepto de gasto'!$A$47</f>
        <v>33102 - Asesorías por controversias en el marco de los tratados internacionales</v>
      </c>
      <c r="F160" s="11">
        <f>'II.Concepto de gasto'!$D$47</f>
        <v>0</v>
      </c>
      <c r="G160" s="11">
        <f t="shared" si="3"/>
        <v>13644539.640000001</v>
      </c>
      <c r="H160" s="11">
        <f>'II.Concepto de gasto'!$D$8</f>
        <v>13644539.640000001</v>
      </c>
      <c r="I160" s="12" t="b">
        <f>Tabla16[[#This Row],[Validación2]]=Tabla16[[#This Row],[Validación1]]</f>
        <v>1</v>
      </c>
    </row>
    <row r="161" spans="1:9" s="10" customFormat="1" x14ac:dyDescent="0.2">
      <c r="A161" s="7">
        <v>1</v>
      </c>
      <c r="B161" s="8" t="str">
        <f>'II.Concepto de gasto'!$B$1</f>
        <v>_48_Cultura</v>
      </c>
      <c r="C161" s="9" t="str">
        <f>'II.Concepto de gasto'!$B$2</f>
        <v>Instituto Nacional de Lenguas Indígenas</v>
      </c>
      <c r="D161" s="10" t="str">
        <f>'II.Concepto de gasto'!$D$7</f>
        <v>2020</v>
      </c>
      <c r="E161" s="13" t="str">
        <f>'II.Concepto de gasto'!$A$48</f>
        <v>33103 - Consultorías para programas o proyectos financiados por organismos internacionales</v>
      </c>
      <c r="F161" s="11">
        <f>'II.Concepto de gasto'!$D$48</f>
        <v>0</v>
      </c>
      <c r="G161" s="11">
        <f t="shared" si="3"/>
        <v>13644539.640000001</v>
      </c>
      <c r="H161" s="11">
        <f>'II.Concepto de gasto'!$D$8</f>
        <v>13644539.640000001</v>
      </c>
      <c r="I161" s="12" t="b">
        <f>Tabla16[[#This Row],[Validación2]]=Tabla16[[#This Row],[Validación1]]</f>
        <v>1</v>
      </c>
    </row>
    <row r="162" spans="1:9" s="10" customFormat="1" x14ac:dyDescent="0.2">
      <c r="A162" s="7">
        <v>1</v>
      </c>
      <c r="B162" s="8" t="str">
        <f>'II.Concepto de gasto'!$B$1</f>
        <v>_48_Cultura</v>
      </c>
      <c r="C162" s="9" t="str">
        <f>'II.Concepto de gasto'!$B$2</f>
        <v>Instituto Nacional de Lenguas Indígenas</v>
      </c>
      <c r="D162" s="10" t="str">
        <f>'II.Concepto de gasto'!$D$7</f>
        <v>2020</v>
      </c>
      <c r="E162" s="13" t="str">
        <f>'II.Concepto de gasto'!$A$49</f>
        <v>33104 - Otras asesorías para la operación de programas</v>
      </c>
      <c r="F162" s="11">
        <f>'II.Concepto de gasto'!$D$49</f>
        <v>82994.600000000006</v>
      </c>
      <c r="G162" s="11">
        <f t="shared" si="3"/>
        <v>13644539.640000001</v>
      </c>
      <c r="H162" s="11">
        <f>'II.Concepto de gasto'!$D$8</f>
        <v>13644539.640000001</v>
      </c>
      <c r="I162" s="12" t="b">
        <f>Tabla16[[#This Row],[Validación2]]=Tabla16[[#This Row],[Validación1]]</f>
        <v>1</v>
      </c>
    </row>
    <row r="163" spans="1:9" s="10" customFormat="1" x14ac:dyDescent="0.2">
      <c r="A163" s="7">
        <v>1</v>
      </c>
      <c r="B163" s="8" t="str">
        <f>'II.Concepto de gasto'!$B$1</f>
        <v>_48_Cultura</v>
      </c>
      <c r="C163" s="9" t="str">
        <f>'II.Concepto de gasto'!$B$2</f>
        <v>Instituto Nacional de Lenguas Indígenas</v>
      </c>
      <c r="D163" s="10" t="str">
        <f>'II.Concepto de gasto'!$D$7</f>
        <v>2020</v>
      </c>
      <c r="E163" s="13" t="str">
        <f>'II.Concepto de gasto'!$A$50</f>
        <v>33501 - Estudios e Investigaciones</v>
      </c>
      <c r="F163" s="11">
        <f>'II.Concepto de gasto'!$D$50</f>
        <v>0</v>
      </c>
      <c r="G163" s="11">
        <f t="shared" si="3"/>
        <v>13644539.640000001</v>
      </c>
      <c r="H163" s="11">
        <f>'II.Concepto de gasto'!$D$8</f>
        <v>13644539.640000001</v>
      </c>
      <c r="I163" s="12" t="b">
        <f>Tabla16[[#This Row],[Validación2]]=Tabla16[[#This Row],[Validación1]]</f>
        <v>1</v>
      </c>
    </row>
    <row r="164" spans="1:9" s="10" customFormat="1" x14ac:dyDescent="0.2">
      <c r="A164" s="7">
        <v>1</v>
      </c>
      <c r="B164" s="8" t="str">
        <f>'II.Concepto de gasto'!$B$1</f>
        <v>_48_Cultura</v>
      </c>
      <c r="C164" s="9" t="str">
        <f>'II.Concepto de gasto'!$B$2</f>
        <v>Instituto Nacional de Lenguas Indígenas</v>
      </c>
      <c r="D164" s="10" t="str">
        <f>'II.Concepto de gasto'!$D$7</f>
        <v>2020</v>
      </c>
      <c r="E164" s="13" t="str">
        <f>'II.Concepto de gasto'!$A$51</f>
        <v>33604 - Impresión y elaboración de material informativo derivado de la operación y administración de las dependencias y entidades</v>
      </c>
      <c r="F164" s="11">
        <f>'II.Concepto de gasto'!$D$51</f>
        <v>0</v>
      </c>
      <c r="G164" s="11">
        <f t="shared" si="3"/>
        <v>13644539.640000001</v>
      </c>
      <c r="H164" s="11">
        <f>'II.Concepto de gasto'!$D$8</f>
        <v>13644539.640000001</v>
      </c>
      <c r="I164" s="12" t="b">
        <f>Tabla16[[#This Row],[Validación2]]=Tabla16[[#This Row],[Validación1]]</f>
        <v>1</v>
      </c>
    </row>
    <row r="165" spans="1:9" s="10" customFormat="1" x14ac:dyDescent="0.2">
      <c r="A165" s="7">
        <v>1</v>
      </c>
      <c r="B165" s="8" t="str">
        <f>'II.Concepto de gasto'!$B$1</f>
        <v>_48_Cultura</v>
      </c>
      <c r="C165" s="9" t="str">
        <f>'II.Concepto de gasto'!$B$2</f>
        <v>Instituto Nacional de Lenguas Indígenas</v>
      </c>
      <c r="D165" s="10" t="str">
        <f>'II.Concepto de gasto'!$D$7</f>
        <v>2020</v>
      </c>
      <c r="E165" s="13" t="str">
        <f>'II.Concepto de gasto'!$A$52</f>
        <v>35101 - Mantenimiento y conservación de inmuebles para la prestación de servicios administrativos</v>
      </c>
      <c r="F165" s="11">
        <f>'II.Concepto de gasto'!$D$52</f>
        <v>3643.93</v>
      </c>
      <c r="G165" s="11">
        <f t="shared" si="3"/>
        <v>13644539.640000001</v>
      </c>
      <c r="H165" s="11">
        <f>'II.Concepto de gasto'!$D$8</f>
        <v>13644539.640000001</v>
      </c>
      <c r="I165" s="12" t="b">
        <f>Tabla16[[#This Row],[Validación2]]=Tabla16[[#This Row],[Validación1]]</f>
        <v>1</v>
      </c>
    </row>
    <row r="166" spans="1:9" s="10" customFormat="1" x14ac:dyDescent="0.2">
      <c r="A166" s="7">
        <v>1</v>
      </c>
      <c r="B166" s="8" t="str">
        <f>'II.Concepto de gasto'!$B$1</f>
        <v>_48_Cultura</v>
      </c>
      <c r="C166" s="9" t="str">
        <f>'II.Concepto de gasto'!$B$2</f>
        <v>Instituto Nacional de Lenguas Indígenas</v>
      </c>
      <c r="D166" s="10" t="str">
        <f>'II.Concepto de gasto'!$D$7</f>
        <v>2020</v>
      </c>
      <c r="E166" s="13" t="str">
        <f>'II.Concepto de gasto'!$A$53</f>
        <v>35201 - Mantenimiento y conservación de mobiliario y equipo de administración</v>
      </c>
      <c r="F166" s="11">
        <f>'II.Concepto de gasto'!$D$53</f>
        <v>0</v>
      </c>
      <c r="G166" s="11">
        <f t="shared" si="3"/>
        <v>13644539.640000001</v>
      </c>
      <c r="H166" s="11">
        <f>'II.Concepto de gasto'!$D$8</f>
        <v>13644539.640000001</v>
      </c>
      <c r="I166" s="12" t="b">
        <f>Tabla16[[#This Row],[Validación2]]=Tabla16[[#This Row],[Validación1]]</f>
        <v>1</v>
      </c>
    </row>
    <row r="167" spans="1:9" s="10" customFormat="1" x14ac:dyDescent="0.2">
      <c r="A167" s="7">
        <v>1</v>
      </c>
      <c r="B167" s="8" t="str">
        <f>'II.Concepto de gasto'!$B$1</f>
        <v>_48_Cultura</v>
      </c>
      <c r="C167" s="9" t="str">
        <f>'II.Concepto de gasto'!$B$2</f>
        <v>Instituto Nacional de Lenguas Indígenas</v>
      </c>
      <c r="D167" s="10" t="str">
        <f>'II.Concepto de gasto'!$D$7</f>
        <v>2020</v>
      </c>
      <c r="E167" s="13" t="str">
        <f>'II.Concepto de gasto'!$A$54</f>
        <v>36101 - Difusión de mensajes sobre programas y actividades gubernamentales</v>
      </c>
      <c r="F167" s="11">
        <f>'II.Concepto de gasto'!$D$54</f>
        <v>5019385.8499999996</v>
      </c>
      <c r="G167" s="11">
        <f t="shared" si="3"/>
        <v>13644539.640000001</v>
      </c>
      <c r="H167" s="11">
        <f>'II.Concepto de gasto'!$D$8</f>
        <v>13644539.640000001</v>
      </c>
      <c r="I167" s="12" t="b">
        <f>Tabla16[[#This Row],[Validación2]]=Tabla16[[#This Row],[Validación1]]</f>
        <v>1</v>
      </c>
    </row>
    <row r="168" spans="1:9" s="10" customFormat="1" x14ac:dyDescent="0.2">
      <c r="A168" s="7">
        <v>1</v>
      </c>
      <c r="B168" s="8" t="str">
        <f>'II.Concepto de gasto'!$B$1</f>
        <v>_48_Cultura</v>
      </c>
      <c r="C168" s="9" t="str">
        <f>'II.Concepto de gasto'!$B$2</f>
        <v>Instituto Nacional de Lenguas Indígenas</v>
      </c>
      <c r="D168" s="10" t="str">
        <f>'II.Concepto de gasto'!$D$7</f>
        <v>2020</v>
      </c>
      <c r="E168" s="13" t="str">
        <f>'II.Concepto de gasto'!$A$55</f>
        <v>36201 - Difusión de mensajes comerciales para promover la venta de productos o servicios</v>
      </c>
      <c r="F168" s="11">
        <f>'II.Concepto de gasto'!$D$55</f>
        <v>0</v>
      </c>
      <c r="G168" s="11">
        <f t="shared" si="3"/>
        <v>13644539.640000001</v>
      </c>
      <c r="H168" s="11">
        <f>'II.Concepto de gasto'!$D$8</f>
        <v>13644539.640000001</v>
      </c>
      <c r="I168" s="12" t="b">
        <f>Tabla16[[#This Row],[Validación2]]=Tabla16[[#This Row],[Validación1]]</f>
        <v>1</v>
      </c>
    </row>
    <row r="169" spans="1:9" s="10" customFormat="1" x14ac:dyDescent="0.2">
      <c r="A169" s="7">
        <v>1</v>
      </c>
      <c r="B169" s="8" t="str">
        <f>'II.Concepto de gasto'!$B$1</f>
        <v>_48_Cultura</v>
      </c>
      <c r="C169" s="9" t="str">
        <f>'II.Concepto de gasto'!$B$2</f>
        <v>Instituto Nacional de Lenguas Indígenas</v>
      </c>
      <c r="D169" s="10" t="str">
        <f>'II.Concepto de gasto'!$D$7</f>
        <v>2020</v>
      </c>
      <c r="E169" s="13" t="str">
        <f>'II.Concepto de gasto'!$A$56</f>
        <v>36901 - Servicios relacionados con monitoreo de información en medios masivos</v>
      </c>
      <c r="F169" s="11">
        <f>'II.Concepto de gasto'!$D$56</f>
        <v>0</v>
      </c>
      <c r="G169" s="11">
        <f t="shared" si="3"/>
        <v>13644539.640000001</v>
      </c>
      <c r="H169" s="11">
        <f>'II.Concepto de gasto'!$D$8</f>
        <v>13644539.640000001</v>
      </c>
      <c r="I169" s="12" t="b">
        <f>Tabla16[[#This Row],[Validación2]]=Tabla16[[#This Row],[Validación1]]</f>
        <v>1</v>
      </c>
    </row>
    <row r="170" spans="1:9" s="10" customFormat="1" x14ac:dyDescent="0.2">
      <c r="A170" s="7">
        <v>1</v>
      </c>
      <c r="B170" s="8" t="str">
        <f>'II.Concepto de gasto'!$B$1</f>
        <v>_48_Cultura</v>
      </c>
      <c r="C170" s="9" t="str">
        <f>'II.Concepto de gasto'!$B$2</f>
        <v>Instituto Nacional de Lenguas Indígenas</v>
      </c>
      <c r="D170" s="10" t="str">
        <f>'II.Concepto de gasto'!$D$7</f>
        <v>2020</v>
      </c>
      <c r="E170" s="13" t="str">
        <f>'II.Concepto de gasto'!$A$57</f>
        <v>37301-Pasajes marítimos, lacustres y fluviales para labores en campo y de supervisión</v>
      </c>
      <c r="F170" s="11">
        <f>'II.Concepto de gasto'!$D$57</f>
        <v>0</v>
      </c>
      <c r="G170" s="11">
        <f t="shared" si="3"/>
        <v>13644539.640000001</v>
      </c>
      <c r="H170" s="11">
        <f>'II.Concepto de gasto'!$D$8</f>
        <v>13644539.640000001</v>
      </c>
      <c r="I170" s="12" t="b">
        <f>Tabla16[[#This Row],[Validación2]]=Tabla16[[#This Row],[Validación1]]</f>
        <v>1</v>
      </c>
    </row>
    <row r="171" spans="1:9" s="10" customFormat="1" x14ac:dyDescent="0.2">
      <c r="A171" s="7">
        <v>1</v>
      </c>
      <c r="B171" s="8" t="str">
        <f>'II.Concepto de gasto'!$B$1</f>
        <v>_48_Cultura</v>
      </c>
      <c r="C171" s="9" t="str">
        <f>'II.Concepto de gasto'!$B$2</f>
        <v>Instituto Nacional de Lenguas Indígenas</v>
      </c>
      <c r="D171" s="10" t="str">
        <f>'II.Concepto de gasto'!$D$7</f>
        <v>2020</v>
      </c>
      <c r="E171" s="13" t="str">
        <f>'II.Concepto de gasto'!$A$58</f>
        <v>37304-Pasajes marítimos, lacustres y fluviales para servidores públicos de mando en el desempeño de comisiones y funciones oficiales</v>
      </c>
      <c r="F171" s="11">
        <f>'II.Concepto de gasto'!$D$58</f>
        <v>0</v>
      </c>
      <c r="G171" s="11">
        <f t="shared" si="3"/>
        <v>13644539.640000001</v>
      </c>
      <c r="H171" s="11">
        <f>'II.Concepto de gasto'!$D$8</f>
        <v>13644539.640000001</v>
      </c>
      <c r="I171" s="12" t="b">
        <f>Tabla16[[#This Row],[Validación2]]=Tabla16[[#This Row],[Validación1]]</f>
        <v>1</v>
      </c>
    </row>
    <row r="172" spans="1:9" s="10" customFormat="1" x14ac:dyDescent="0.2">
      <c r="A172" s="7">
        <v>1</v>
      </c>
      <c r="B172" s="8" t="str">
        <f>'II.Concepto de gasto'!$B$1</f>
        <v>_48_Cultura</v>
      </c>
      <c r="C172" s="9" t="str">
        <f>'II.Concepto de gasto'!$B$2</f>
        <v>Instituto Nacional de Lenguas Indígenas</v>
      </c>
      <c r="D172" s="10" t="str">
        <f>'II.Concepto de gasto'!$D$7</f>
        <v>2020</v>
      </c>
      <c r="E172" s="13" t="str">
        <f>'II.Concepto de gasto'!$A$59</f>
        <v>37801 - Servicios integrales nacionales para servidores públicos en el desempeño de comisiones y funciones oficiales</v>
      </c>
      <c r="F172" s="11">
        <f>'II.Concepto de gasto'!$D$59</f>
        <v>0</v>
      </c>
      <c r="G172" s="11">
        <f t="shared" si="3"/>
        <v>13644539.640000001</v>
      </c>
      <c r="H172" s="11">
        <f>'II.Concepto de gasto'!$D$8</f>
        <v>13644539.640000001</v>
      </c>
      <c r="I172" s="12" t="b">
        <f>Tabla16[[#This Row],[Validación2]]=Tabla16[[#This Row],[Validación1]]</f>
        <v>1</v>
      </c>
    </row>
    <row r="173" spans="1:9" s="10" customFormat="1" x14ac:dyDescent="0.2">
      <c r="A173" s="7">
        <v>1</v>
      </c>
      <c r="B173" s="8" t="str">
        <f>'II.Concepto de gasto'!$B$1</f>
        <v>_48_Cultura</v>
      </c>
      <c r="C173" s="9" t="str">
        <f>'II.Concepto de gasto'!$B$2</f>
        <v>Instituto Nacional de Lenguas Indígenas</v>
      </c>
      <c r="D173" s="10" t="str">
        <f>'II.Concepto de gasto'!$D$7</f>
        <v>2020</v>
      </c>
      <c r="E173" s="13" t="str">
        <f>'II.Concepto de gasto'!$A$60</f>
        <v>37802 - Servicios integrales en el extranjero para servidores públicos en el desempeño de comisiones y funciones oficiales</v>
      </c>
      <c r="F173" s="11">
        <f>'II.Concepto de gasto'!$D$60</f>
        <v>0</v>
      </c>
      <c r="G173" s="11">
        <f t="shared" si="3"/>
        <v>13644539.640000001</v>
      </c>
      <c r="H173" s="11">
        <f>'II.Concepto de gasto'!$D$8</f>
        <v>13644539.640000001</v>
      </c>
      <c r="I173" s="12" t="b">
        <f>Tabla16[[#This Row],[Validación2]]=Tabla16[[#This Row],[Validación1]]</f>
        <v>1</v>
      </c>
    </row>
    <row r="174" spans="1:9" s="10" customFormat="1" x14ac:dyDescent="0.2">
      <c r="A174" s="7">
        <v>1</v>
      </c>
      <c r="B174" s="8" t="str">
        <f>'II.Concepto de gasto'!$B$1</f>
        <v>_48_Cultura</v>
      </c>
      <c r="C174" s="9" t="str">
        <f>'II.Concepto de gasto'!$B$2</f>
        <v>Instituto Nacional de Lenguas Indígenas</v>
      </c>
      <c r="D174" s="10" t="str">
        <f>'II.Concepto de gasto'!$D$7</f>
        <v>2020</v>
      </c>
      <c r="E174" s="13" t="str">
        <f>'II.Concepto de gasto'!$A$61</f>
        <v>38301 - Congresos y convenciones</v>
      </c>
      <c r="F174" s="11">
        <f>'II.Concepto de gasto'!$D$61</f>
        <v>0</v>
      </c>
      <c r="G174" s="11">
        <f t="shared" si="3"/>
        <v>13644539.640000001</v>
      </c>
      <c r="H174" s="11">
        <f>'II.Concepto de gasto'!$D$8</f>
        <v>13644539.640000001</v>
      </c>
      <c r="I174" s="12" t="b">
        <f>Tabla16[[#This Row],[Validación2]]=Tabla16[[#This Row],[Validación1]]</f>
        <v>1</v>
      </c>
    </row>
    <row r="175" spans="1:9" s="10" customFormat="1" x14ac:dyDescent="0.2">
      <c r="A175" s="7">
        <v>1</v>
      </c>
      <c r="B175" s="8" t="str">
        <f>'II.Concepto de gasto'!$B$1</f>
        <v>_48_Cultura</v>
      </c>
      <c r="C175" s="9" t="str">
        <f>'II.Concepto de gasto'!$B$2</f>
        <v>Instituto Nacional de Lenguas Indígenas</v>
      </c>
      <c r="D175" s="10" t="str">
        <f>'II.Concepto de gasto'!$D$7</f>
        <v>2020</v>
      </c>
      <c r="E175" s="13" t="str">
        <f>'II.Concepto de gasto'!$A$62</f>
        <v>38401 – Exposiciones</v>
      </c>
      <c r="F175" s="11">
        <f>'II.Concepto de gasto'!$D$62</f>
        <v>0</v>
      </c>
      <c r="G175" s="11">
        <f t="shared" si="3"/>
        <v>13644539.640000001</v>
      </c>
      <c r="H175" s="11">
        <f>'II.Concepto de gasto'!$D$8</f>
        <v>13644539.640000001</v>
      </c>
      <c r="I175" s="12" t="b">
        <f>Tabla16[[#This Row],[Validación2]]=Tabla16[[#This Row],[Validación1]]</f>
        <v>1</v>
      </c>
    </row>
    <row r="176" spans="1:9" s="10" customFormat="1" x14ac:dyDescent="0.2">
      <c r="A176" s="7">
        <v>1</v>
      </c>
      <c r="B176" s="8" t="str">
        <f>'II.Concepto de gasto'!$B$1</f>
        <v>_48_Cultura</v>
      </c>
      <c r="C176" s="9" t="str">
        <f>'II.Concepto de gasto'!$B$2</f>
        <v>Instituto Nacional de Lenguas Indígenas</v>
      </c>
      <c r="D176" s="10" t="str">
        <f>'II.Concepto de gasto'!$D$7</f>
        <v>2020</v>
      </c>
      <c r="E176" s="13" t="str">
        <f>'II.Concepto de gasto'!$A$63</f>
        <v>38501 - Gastos para alimentación de servidores públicos de mando</v>
      </c>
      <c r="F176" s="11">
        <f>'II.Concepto de gasto'!$D$63</f>
        <v>0</v>
      </c>
      <c r="G176" s="11">
        <f t="shared" si="3"/>
        <v>13644539.640000001</v>
      </c>
      <c r="H176" s="11">
        <f>'II.Concepto de gasto'!$D$8</f>
        <v>13644539.640000001</v>
      </c>
      <c r="I176" s="12" t="b">
        <f>Tabla16[[#This Row],[Validación2]]=Tabla16[[#This Row],[Validación1]]</f>
        <v>1</v>
      </c>
    </row>
    <row r="177" spans="1:9" s="10" customFormat="1" x14ac:dyDescent="0.2">
      <c r="A177" s="7">
        <v>1</v>
      </c>
      <c r="B177" s="8" t="str">
        <f>'II.Concepto de gasto'!$B$1</f>
        <v>_48_Cultura</v>
      </c>
      <c r="C177" s="9" t="str">
        <f>'II.Concepto de gasto'!$B$2</f>
        <v>Instituto Nacional de Lenguas Indígenas</v>
      </c>
      <c r="D177" s="10" t="str">
        <f>'II.Concepto de gasto'!$D$7</f>
        <v>2020</v>
      </c>
      <c r="E177" s="13" t="str">
        <f>'II.Concepto de gasto'!$A$64</f>
        <v>51101 – Mobiliario</v>
      </c>
      <c r="F177" s="11">
        <f>'II.Concepto de gasto'!$D$64</f>
        <v>0</v>
      </c>
      <c r="G177" s="11">
        <f t="shared" si="3"/>
        <v>13644539.640000001</v>
      </c>
      <c r="H177" s="11">
        <f>'II.Concepto de gasto'!$D$8</f>
        <v>13644539.640000001</v>
      </c>
      <c r="I177" s="12" t="b">
        <f>Tabla16[[#This Row],[Validación2]]=Tabla16[[#This Row],[Validación1]]</f>
        <v>1</v>
      </c>
    </row>
    <row r="178" spans="1:9" s="10" customFormat="1" x14ac:dyDescent="0.2">
      <c r="A178" s="7">
        <v>1</v>
      </c>
      <c r="B178" s="8" t="str">
        <f>'II.Concepto de gasto'!$B$1</f>
        <v>_48_Cultura</v>
      </c>
      <c r="C178" s="9" t="str">
        <f>'II.Concepto de gasto'!$B$2</f>
        <v>Instituto Nacional de Lenguas Indígenas</v>
      </c>
      <c r="D178" s="10" t="str">
        <f>'II.Concepto de gasto'!$D$7</f>
        <v>2020</v>
      </c>
      <c r="E178" s="13" t="str">
        <f>'II.Concepto de gasto'!$A$65</f>
        <v>51201 - Muebles, excepto de oficina y estantería</v>
      </c>
      <c r="F178" s="11">
        <f>'II.Concepto de gasto'!$D$65</f>
        <v>0</v>
      </c>
      <c r="G178" s="11">
        <f t="shared" si="3"/>
        <v>13644539.640000001</v>
      </c>
      <c r="H178" s="11">
        <f>'II.Concepto de gasto'!$D$8</f>
        <v>13644539.640000001</v>
      </c>
      <c r="I178" s="12" t="b">
        <f>Tabla16[[#This Row],[Validación2]]=Tabla16[[#This Row],[Validación1]]</f>
        <v>1</v>
      </c>
    </row>
    <row r="179" spans="1:9" s="10" customFormat="1" x14ac:dyDescent="0.2">
      <c r="A179" s="7">
        <v>1</v>
      </c>
      <c r="B179" s="8" t="str">
        <f>'II.Concepto de gasto'!$B$1</f>
        <v>_48_Cultura</v>
      </c>
      <c r="C179" s="9" t="str">
        <f>'II.Concepto de gasto'!$B$2</f>
        <v>Instituto Nacional de Lenguas Indígenas</v>
      </c>
      <c r="D179" s="10" t="str">
        <f>'II.Concepto de gasto'!$D$7</f>
        <v>2020</v>
      </c>
      <c r="E179" s="13" t="str">
        <f>'II.Concepto de gasto'!$A$66</f>
        <v>51501 - Bienes informáticos</v>
      </c>
      <c r="F179" s="11">
        <f>'II.Concepto de gasto'!$D$66</f>
        <v>0</v>
      </c>
      <c r="G179" s="11">
        <f t="shared" si="3"/>
        <v>13644539.640000001</v>
      </c>
      <c r="H179" s="11">
        <f>'II.Concepto de gasto'!$D$8</f>
        <v>13644539.640000001</v>
      </c>
      <c r="I179" s="12" t="b">
        <f>Tabla16[[#This Row],[Validación2]]=Tabla16[[#This Row],[Validación1]]</f>
        <v>1</v>
      </c>
    </row>
    <row r="180" spans="1:9" s="10" customFormat="1" x14ac:dyDescent="0.2">
      <c r="A180" s="7">
        <v>1</v>
      </c>
      <c r="B180" s="8" t="str">
        <f>'II.Concepto de gasto'!$B$1</f>
        <v>_48_Cultura</v>
      </c>
      <c r="C180" s="9" t="str">
        <f>'II.Concepto de gasto'!$B$2</f>
        <v>Instituto Nacional de Lenguas Indígenas</v>
      </c>
      <c r="D180" s="10" t="str">
        <f>'II.Concepto de gasto'!$D$7</f>
        <v>2020</v>
      </c>
      <c r="E180" s="13" t="str">
        <f>'II.Concepto de gasto'!$A$67</f>
        <v>51901 - Equipo de administración</v>
      </c>
      <c r="F180" s="11">
        <f>'II.Concepto de gasto'!$D$67</f>
        <v>0</v>
      </c>
      <c r="G180" s="11">
        <f t="shared" si="3"/>
        <v>13644539.640000001</v>
      </c>
      <c r="H180" s="11">
        <f>'II.Concepto de gasto'!$D$8</f>
        <v>13644539.640000001</v>
      </c>
      <c r="I180" s="12" t="b">
        <f>Tabla16[[#This Row],[Validación2]]=Tabla16[[#This Row],[Validación1]]</f>
        <v>1</v>
      </c>
    </row>
    <row r="181" spans="1:9" s="10" customFormat="1" x14ac:dyDescent="0.2">
      <c r="A181" s="7">
        <v>1</v>
      </c>
      <c r="B181" s="8" t="str">
        <f>'II.Concepto de gasto'!$B$1</f>
        <v>_48_Cultura</v>
      </c>
      <c r="C181" s="9" t="str">
        <f>'II.Concepto de gasto'!$B$2</f>
        <v>Instituto Nacional de Lenguas Indígenas</v>
      </c>
      <c r="D181" s="10" t="str">
        <f>'II.Concepto de gasto'!$D$7</f>
        <v>2020</v>
      </c>
      <c r="E181" s="13" t="str">
        <f>'II.Concepto de gasto'!$A$68</f>
        <v>56501 - Equipos y aparatos de comunicaciones y telecomunicaciones</v>
      </c>
      <c r="F181" s="11">
        <f>'II.Concepto de gasto'!$D$68</f>
        <v>0</v>
      </c>
      <c r="G181" s="11">
        <f t="shared" si="3"/>
        <v>13644539.640000001</v>
      </c>
      <c r="H181" s="11">
        <f>'II.Concepto de gasto'!$D$8</f>
        <v>13644539.640000001</v>
      </c>
      <c r="I181" s="12" t="b">
        <f>Tabla16[[#This Row],[Validación2]]=Tabla16[[#This Row],[Validación1]]</f>
        <v>1</v>
      </c>
    </row>
    <row r="182" spans="1:9" s="10" customFormat="1" x14ac:dyDescent="0.2">
      <c r="A182" s="7">
        <v>1</v>
      </c>
      <c r="B182" s="8" t="str">
        <f>'II.Concepto de gasto'!$B$1</f>
        <v>_48_Cultura</v>
      </c>
      <c r="C182" s="15" t="str">
        <f>'II.Concepto de gasto'!$B$2</f>
        <v>Instituto Nacional de Lenguas Indígenas</v>
      </c>
      <c r="D182" s="14" t="str">
        <f>'II.Concepto de gasto'!$E$7</f>
        <v>2021</v>
      </c>
      <c r="E182" s="16" t="str">
        <f>'II.Concepto de gasto'!$A$9</f>
        <v>14403 - Cuotas para el seguro de gastos médicos del personal civil</v>
      </c>
      <c r="F182" s="17">
        <f>'II.Concepto de gasto'!$E$9</f>
        <v>0</v>
      </c>
      <c r="G182" s="17">
        <f>SUM($F$182:$F$241)</f>
        <v>14536407.939999999</v>
      </c>
      <c r="H182" s="17">
        <f>'II.Concepto de gasto'!$E$8</f>
        <v>14536407.939999999</v>
      </c>
      <c r="I182" s="18" t="b">
        <f>Tabla16[[#This Row],[Validación2]]=Tabla16[[#This Row],[Validación1]]</f>
        <v>1</v>
      </c>
    </row>
    <row r="183" spans="1:9" s="10" customFormat="1" x14ac:dyDescent="0.2">
      <c r="A183" s="7">
        <v>1</v>
      </c>
      <c r="B183" s="8" t="str">
        <f>'II.Concepto de gasto'!$B$1</f>
        <v>_48_Cultura</v>
      </c>
      <c r="C183" s="15" t="str">
        <f>'II.Concepto de gasto'!$B$2</f>
        <v>Instituto Nacional de Lenguas Indígenas</v>
      </c>
      <c r="D183" s="14" t="str">
        <f>'II.Concepto de gasto'!$E$7</f>
        <v>2021</v>
      </c>
      <c r="E183" s="16" t="str">
        <f>'II.Concepto de gasto'!$A$10</f>
        <v>14404 - Cuotas para el seguro de separación individualizado</v>
      </c>
      <c r="F183" s="17">
        <f>'II.Concepto de gasto'!$E$10</f>
        <v>0</v>
      </c>
      <c r="G183" s="17">
        <f t="shared" ref="G183:G241" si="4">SUM($F$182:$F$241)</f>
        <v>14536407.939999999</v>
      </c>
      <c r="H183" s="17">
        <f>'II.Concepto de gasto'!$E$8</f>
        <v>14536407.939999999</v>
      </c>
      <c r="I183" s="18" t="b">
        <f>Tabla16[[#This Row],[Validación2]]=Tabla16[[#This Row],[Validación1]]</f>
        <v>1</v>
      </c>
    </row>
    <row r="184" spans="1:9" s="10" customFormat="1" x14ac:dyDescent="0.2">
      <c r="A184" s="7">
        <v>1</v>
      </c>
      <c r="B184" s="8" t="str">
        <f>'II.Concepto de gasto'!$B$1</f>
        <v>_48_Cultura</v>
      </c>
      <c r="C184" s="15" t="str">
        <f>'II.Concepto de gasto'!$B$2</f>
        <v>Instituto Nacional de Lenguas Indígenas</v>
      </c>
      <c r="D184" s="14" t="str">
        <f>'II.Concepto de gasto'!$E$7</f>
        <v>2021</v>
      </c>
      <c r="E184" s="16" t="str">
        <f>'II.Concepto de gasto'!$A$11</f>
        <v>21101 - Materiales y útiles de oficina</v>
      </c>
      <c r="F184" s="17">
        <f>'II.Concepto de gasto'!$E$11</f>
        <v>109974.59</v>
      </c>
      <c r="G184" s="17">
        <f t="shared" si="4"/>
        <v>14536407.939999999</v>
      </c>
      <c r="H184" s="17">
        <f>'II.Concepto de gasto'!$E$8</f>
        <v>14536407.939999999</v>
      </c>
      <c r="I184" s="18" t="b">
        <f>Tabla16[[#This Row],[Validación2]]=Tabla16[[#This Row],[Validación1]]</f>
        <v>1</v>
      </c>
    </row>
    <row r="185" spans="1:9" s="10" customFormat="1" x14ac:dyDescent="0.2">
      <c r="A185" s="7">
        <v>1</v>
      </c>
      <c r="B185" s="8" t="str">
        <f>'II.Concepto de gasto'!$B$1</f>
        <v>_48_Cultura</v>
      </c>
      <c r="C185" s="15" t="str">
        <f>'II.Concepto de gasto'!$B$2</f>
        <v>Instituto Nacional de Lenguas Indígenas</v>
      </c>
      <c r="D185" s="14" t="str">
        <f>'II.Concepto de gasto'!$E$7</f>
        <v>2021</v>
      </c>
      <c r="E185" s="16" t="str">
        <f>'II.Concepto de gasto'!$A$12</f>
        <v>21201 - Materiales y útiles de impresión y reproducción</v>
      </c>
      <c r="F185" s="17">
        <f>'II.Concepto de gasto'!$E$12</f>
        <v>0</v>
      </c>
      <c r="G185" s="17">
        <f t="shared" si="4"/>
        <v>14536407.939999999</v>
      </c>
      <c r="H185" s="17">
        <f>'II.Concepto de gasto'!$E$8</f>
        <v>14536407.939999999</v>
      </c>
      <c r="I185" s="18" t="b">
        <f>Tabla16[[#This Row],[Validación2]]=Tabla16[[#This Row],[Validación1]]</f>
        <v>1</v>
      </c>
    </row>
    <row r="186" spans="1:9" s="10" customFormat="1" x14ac:dyDescent="0.2">
      <c r="A186" s="7">
        <v>1</v>
      </c>
      <c r="B186" s="8" t="str">
        <f>'II.Concepto de gasto'!$B$1</f>
        <v>_48_Cultura</v>
      </c>
      <c r="C186" s="15" t="str">
        <f>'II.Concepto de gasto'!$B$2</f>
        <v>Instituto Nacional de Lenguas Indígenas</v>
      </c>
      <c r="D186" s="14" t="str">
        <f>'II.Concepto de gasto'!$E$7</f>
        <v>2021</v>
      </c>
      <c r="E186" s="16" t="str">
        <f>'II.Concepto de gasto'!$A$13</f>
        <v>21401 - Materiales y útiles consumibles para el procesamiento en equipos y bienes informáticos</v>
      </c>
      <c r="F186" s="17">
        <f>'II.Concepto de gasto'!$E$13</f>
        <v>31389.27</v>
      </c>
      <c r="G186" s="17">
        <f t="shared" si="4"/>
        <v>14536407.939999999</v>
      </c>
      <c r="H186" s="17">
        <f>'II.Concepto de gasto'!$E$8</f>
        <v>14536407.939999999</v>
      </c>
      <c r="I186" s="18" t="b">
        <f>Tabla16[[#This Row],[Validación2]]=Tabla16[[#This Row],[Validación1]]</f>
        <v>1</v>
      </c>
    </row>
    <row r="187" spans="1:9" s="10" customFormat="1" x14ac:dyDescent="0.2">
      <c r="A187" s="7">
        <v>1</v>
      </c>
      <c r="B187" s="8" t="str">
        <f>'II.Concepto de gasto'!$B$1</f>
        <v>_48_Cultura</v>
      </c>
      <c r="C187" s="15" t="str">
        <f>'II.Concepto de gasto'!$B$2</f>
        <v>Instituto Nacional de Lenguas Indígenas</v>
      </c>
      <c r="D187" s="14" t="str">
        <f>'II.Concepto de gasto'!$E$7</f>
        <v>2021</v>
      </c>
      <c r="E187" s="16" t="str">
        <f>'II.Concepto de gasto'!$A$14</f>
        <v>21501 - Material de apoyo informativo</v>
      </c>
      <c r="F187" s="17">
        <f>'II.Concepto de gasto'!$E$14</f>
        <v>0</v>
      </c>
      <c r="G187" s="17">
        <f t="shared" si="4"/>
        <v>14536407.939999999</v>
      </c>
      <c r="H187" s="17">
        <f>'II.Concepto de gasto'!$E$8</f>
        <v>14536407.939999999</v>
      </c>
      <c r="I187" s="18" t="b">
        <f>Tabla16[[#This Row],[Validación2]]=Tabla16[[#This Row],[Validación1]]</f>
        <v>1</v>
      </c>
    </row>
    <row r="188" spans="1:9" s="10" customFormat="1" x14ac:dyDescent="0.2">
      <c r="A188" s="7">
        <v>1</v>
      </c>
      <c r="B188" s="8" t="str">
        <f>'II.Concepto de gasto'!$B$1</f>
        <v>_48_Cultura</v>
      </c>
      <c r="C188" s="15" t="str">
        <f>'II.Concepto de gasto'!$B$2</f>
        <v>Instituto Nacional de Lenguas Indígenas</v>
      </c>
      <c r="D188" s="14" t="str">
        <f>'II.Concepto de gasto'!$E$7</f>
        <v>2021</v>
      </c>
      <c r="E188" s="16" t="str">
        <f>'II.Concepto de gasto'!$A$15</f>
        <v>22102 - Productos alimenticios para personas derivado de la prestación de servicios públicos en unidades de salud, educativas, de readaptación social y otras</v>
      </c>
      <c r="F188" s="17">
        <f>'II.Concepto de gasto'!$E$15</f>
        <v>0</v>
      </c>
      <c r="G188" s="17">
        <f t="shared" si="4"/>
        <v>14536407.939999999</v>
      </c>
      <c r="H188" s="17">
        <f>'II.Concepto de gasto'!$E$8</f>
        <v>14536407.939999999</v>
      </c>
      <c r="I188" s="18" t="b">
        <f>Tabla16[[#This Row],[Validación2]]=Tabla16[[#This Row],[Validación1]]</f>
        <v>1</v>
      </c>
    </row>
    <row r="189" spans="1:9" s="10" customFormat="1" x14ac:dyDescent="0.2">
      <c r="A189" s="7">
        <v>1</v>
      </c>
      <c r="B189" s="8" t="str">
        <f>'II.Concepto de gasto'!$B$1</f>
        <v>_48_Cultura</v>
      </c>
      <c r="C189" s="15" t="str">
        <f>'II.Concepto de gasto'!$B$2</f>
        <v>Instituto Nacional de Lenguas Indígenas</v>
      </c>
      <c r="D189" s="14" t="str">
        <f>'II.Concepto de gasto'!$E$7</f>
        <v>2021</v>
      </c>
      <c r="E189" s="16" t="str">
        <f>'II.Concepto de gasto'!$A$16</f>
        <v>22103 - Productos alimenticios para el personal que realiza labores en campo o de supervisión</v>
      </c>
      <c r="F189" s="17">
        <f>'II.Concepto de gasto'!$E$16</f>
        <v>0</v>
      </c>
      <c r="G189" s="17">
        <f t="shared" si="4"/>
        <v>14536407.939999999</v>
      </c>
      <c r="H189" s="17">
        <f>'II.Concepto de gasto'!$E$8</f>
        <v>14536407.939999999</v>
      </c>
      <c r="I189" s="18" t="b">
        <f>Tabla16[[#This Row],[Validación2]]=Tabla16[[#This Row],[Validación1]]</f>
        <v>1</v>
      </c>
    </row>
    <row r="190" spans="1:9" s="10" customFormat="1" x14ac:dyDescent="0.2">
      <c r="A190" s="7">
        <v>1</v>
      </c>
      <c r="B190" s="8" t="str">
        <f>'II.Concepto de gasto'!$B$1</f>
        <v>_48_Cultura</v>
      </c>
      <c r="C190" s="15" t="str">
        <f>'II.Concepto de gasto'!$B$2</f>
        <v>Instituto Nacional de Lenguas Indígenas</v>
      </c>
      <c r="D190" s="14" t="str">
        <f>'II.Concepto de gasto'!$E$7</f>
        <v>2021</v>
      </c>
      <c r="E190" s="16" t="str">
        <f>'II.Concepto de gasto'!$A$17</f>
        <v>22104 - Productos alimenticios para el personal en las instalaciones de las dependencias y entidades</v>
      </c>
      <c r="F190" s="17">
        <f>'II.Concepto de gasto'!$E$17</f>
        <v>0</v>
      </c>
      <c r="G190" s="17">
        <f t="shared" si="4"/>
        <v>14536407.939999999</v>
      </c>
      <c r="H190" s="17">
        <f>'II.Concepto de gasto'!$E$8</f>
        <v>14536407.939999999</v>
      </c>
      <c r="I190" s="18" t="b">
        <f>Tabla16[[#This Row],[Validación2]]=Tabla16[[#This Row],[Validación1]]</f>
        <v>1</v>
      </c>
    </row>
    <row r="191" spans="1:9" s="10" customFormat="1" x14ac:dyDescent="0.2">
      <c r="A191" s="7">
        <v>1</v>
      </c>
      <c r="B191" s="8" t="str">
        <f>'II.Concepto de gasto'!$B$1</f>
        <v>_48_Cultura</v>
      </c>
      <c r="C191" s="15" t="str">
        <f>'II.Concepto de gasto'!$B$2</f>
        <v>Instituto Nacional de Lenguas Indígenas</v>
      </c>
      <c r="D191" s="14" t="str">
        <f>'II.Concepto de gasto'!$E$7</f>
        <v>2021</v>
      </c>
      <c r="E191" s="16" t="str">
        <f>'II.Concepto de gasto'!$A$18</f>
        <v>22106 - Productos alimenticios para el personal derivado de actividades extraordinarias</v>
      </c>
      <c r="F191" s="17">
        <f>'II.Concepto de gasto'!$E$18</f>
        <v>58862.29</v>
      </c>
      <c r="G191" s="17">
        <f t="shared" si="4"/>
        <v>14536407.939999999</v>
      </c>
      <c r="H191" s="17">
        <f>'II.Concepto de gasto'!$E$8</f>
        <v>14536407.939999999</v>
      </c>
      <c r="I191" s="18" t="b">
        <f>Tabla16[[#This Row],[Validación2]]=Tabla16[[#This Row],[Validación1]]</f>
        <v>1</v>
      </c>
    </row>
    <row r="192" spans="1:9" s="10" customFormat="1" x14ac:dyDescent="0.2">
      <c r="A192" s="7">
        <v>1</v>
      </c>
      <c r="B192" s="8" t="str">
        <f>'II.Concepto de gasto'!$B$1</f>
        <v>_48_Cultura</v>
      </c>
      <c r="C192" s="15" t="str">
        <f>'II.Concepto de gasto'!$B$2</f>
        <v>Instituto Nacional de Lenguas Indígenas</v>
      </c>
      <c r="D192" s="14" t="str">
        <f>'II.Concepto de gasto'!$E$7</f>
        <v>2021</v>
      </c>
      <c r="E192" s="16" t="str">
        <f>'II.Concepto de gasto'!$A$19</f>
        <v>26102 - Combustibles, lubricantes y aditivos para vehículos terrestres, aéreos, marítimos, lacustres y fluviales destinados a servicios públicos y la operación de programas públicos</v>
      </c>
      <c r="F192" s="17">
        <f>'II.Concepto de gasto'!$E$19</f>
        <v>0</v>
      </c>
      <c r="G192" s="17">
        <f t="shared" si="4"/>
        <v>14536407.939999999</v>
      </c>
      <c r="H192" s="17">
        <f>'II.Concepto de gasto'!$E$8</f>
        <v>14536407.939999999</v>
      </c>
      <c r="I192" s="18" t="b">
        <f>Tabla16[[#This Row],[Validación2]]=Tabla16[[#This Row],[Validación1]]</f>
        <v>1</v>
      </c>
    </row>
    <row r="193" spans="1:9" s="10" customFormat="1" x14ac:dyDescent="0.2">
      <c r="A193" s="7">
        <v>1</v>
      </c>
      <c r="B193" s="8" t="str">
        <f>'II.Concepto de gasto'!$B$1</f>
        <v>_48_Cultura</v>
      </c>
      <c r="C193" s="15" t="str">
        <f>'II.Concepto de gasto'!$B$2</f>
        <v>Instituto Nacional de Lenguas Indígenas</v>
      </c>
      <c r="D193" s="14" t="str">
        <f>'II.Concepto de gasto'!$E$7</f>
        <v>2021</v>
      </c>
      <c r="E193" s="16" t="str">
        <f>'II.Concepto de gasto'!$A$20</f>
        <v>26103 - Combustibles, lubricantes y aditivos para vehículos terrestres, aéreos, marítimos, lacustres y fluviales destinados a servicios administrativos</v>
      </c>
      <c r="F193" s="17">
        <f>'II.Concepto de gasto'!$E$20</f>
        <v>0</v>
      </c>
      <c r="G193" s="17">
        <f t="shared" si="4"/>
        <v>14536407.939999999</v>
      </c>
      <c r="H193" s="17">
        <f>'II.Concepto de gasto'!$E$8</f>
        <v>14536407.939999999</v>
      </c>
      <c r="I193" s="18" t="b">
        <f>Tabla16[[#This Row],[Validación2]]=Tabla16[[#This Row],[Validación1]]</f>
        <v>1</v>
      </c>
    </row>
    <row r="194" spans="1:9" s="10" customFormat="1" x14ac:dyDescent="0.2">
      <c r="A194" s="7">
        <v>1</v>
      </c>
      <c r="B194" s="8" t="str">
        <f>'II.Concepto de gasto'!$B$1</f>
        <v>_48_Cultura</v>
      </c>
      <c r="C194" s="15" t="str">
        <f>'II.Concepto de gasto'!$B$2</f>
        <v>Instituto Nacional de Lenguas Indígenas</v>
      </c>
      <c r="D194" s="14" t="str">
        <f>'II.Concepto de gasto'!$E$7</f>
        <v>2021</v>
      </c>
      <c r="E194" s="16" t="str">
        <f>'II.Concepto de gasto'!$A$21</f>
        <v>26104 - Combustibles, lubricantes y aditivos para vehículos terrestres, aéreos, marítimos, lacustres y fluviales asignados a servidores públicos</v>
      </c>
      <c r="F194" s="17">
        <f>'II.Concepto de gasto'!$E$21</f>
        <v>289719.99</v>
      </c>
      <c r="G194" s="17">
        <f t="shared" si="4"/>
        <v>14536407.939999999</v>
      </c>
      <c r="H194" s="17">
        <f>'II.Concepto de gasto'!$E$8</f>
        <v>14536407.939999999</v>
      </c>
      <c r="I194" s="18" t="b">
        <f>Tabla16[[#This Row],[Validación2]]=Tabla16[[#This Row],[Validación1]]</f>
        <v>1</v>
      </c>
    </row>
    <row r="195" spans="1:9" s="10" customFormat="1" x14ac:dyDescent="0.2">
      <c r="A195" s="7">
        <v>1</v>
      </c>
      <c r="B195" s="8" t="str">
        <f>'II.Concepto de gasto'!$B$1</f>
        <v>_48_Cultura</v>
      </c>
      <c r="C195" s="15" t="str">
        <f>'II.Concepto de gasto'!$B$2</f>
        <v>Instituto Nacional de Lenguas Indígenas</v>
      </c>
      <c r="D195" s="14" t="str">
        <f>'II.Concepto de gasto'!$E$7</f>
        <v>2021</v>
      </c>
      <c r="E195" s="16" t="str">
        <f>'II.Concepto de gasto'!$A$22</f>
        <v>26105 - Combustibles, lubricantes y aditivos para maquinaria, equipo de producción y servicios administrativos</v>
      </c>
      <c r="F195" s="17">
        <f>'II.Concepto de gasto'!$E$22</f>
        <v>0</v>
      </c>
      <c r="G195" s="17">
        <f t="shared" si="4"/>
        <v>14536407.939999999</v>
      </c>
      <c r="H195" s="17">
        <f>'II.Concepto de gasto'!$E$8</f>
        <v>14536407.939999999</v>
      </c>
      <c r="I195" s="18" t="b">
        <f>Tabla16[[#This Row],[Validación2]]=Tabla16[[#This Row],[Validación1]]</f>
        <v>1</v>
      </c>
    </row>
    <row r="196" spans="1:9" s="10" customFormat="1" x14ac:dyDescent="0.2">
      <c r="A196" s="7">
        <v>1</v>
      </c>
      <c r="B196" s="8" t="str">
        <f>'II.Concepto de gasto'!$B$1</f>
        <v>_48_Cultura</v>
      </c>
      <c r="C196" s="15" t="str">
        <f>'II.Concepto de gasto'!$B$2</f>
        <v>Instituto Nacional de Lenguas Indígenas</v>
      </c>
      <c r="D196" s="14" t="str">
        <f>'II.Concepto de gasto'!$E$7</f>
        <v>2021</v>
      </c>
      <c r="E196" s="16" t="str">
        <f>'II.Concepto de gasto'!$A$23</f>
        <v>31201 Servicios de gas</v>
      </c>
      <c r="F196" s="17">
        <f>'II.Concepto de gasto'!$E$23</f>
        <v>0</v>
      </c>
      <c r="G196" s="17">
        <f t="shared" si="4"/>
        <v>14536407.939999999</v>
      </c>
      <c r="H196" s="17">
        <f>'II.Concepto de gasto'!$E$8</f>
        <v>14536407.939999999</v>
      </c>
      <c r="I196" s="18" t="b">
        <f>Tabla16[[#This Row],[Validación2]]=Tabla16[[#This Row],[Validación1]]</f>
        <v>1</v>
      </c>
    </row>
    <row r="197" spans="1:9" s="10" customFormat="1" x14ac:dyDescent="0.2">
      <c r="A197" s="7">
        <v>1</v>
      </c>
      <c r="B197" s="8" t="str">
        <f>'II.Concepto de gasto'!$B$1</f>
        <v>_48_Cultura</v>
      </c>
      <c r="C197" s="15" t="str">
        <f>'II.Concepto de gasto'!$B$2</f>
        <v>Instituto Nacional de Lenguas Indígenas</v>
      </c>
      <c r="D197" s="14" t="str">
        <f>'II.Concepto de gasto'!$E$7</f>
        <v>2021</v>
      </c>
      <c r="E197" s="16" t="str">
        <f>'II.Concepto de gasto'!$A$24</f>
        <v>31301 Servicios de agua</v>
      </c>
      <c r="F197" s="17">
        <f>'II.Concepto de gasto'!$E$24</f>
        <v>101162.62</v>
      </c>
      <c r="G197" s="17">
        <f t="shared" si="4"/>
        <v>14536407.939999999</v>
      </c>
      <c r="H197" s="17">
        <f>'II.Concepto de gasto'!$E$8</f>
        <v>14536407.939999999</v>
      </c>
      <c r="I197" s="18" t="b">
        <f>Tabla16[[#This Row],[Validación2]]=Tabla16[[#This Row],[Validación1]]</f>
        <v>1</v>
      </c>
    </row>
    <row r="198" spans="1:9" s="10" customFormat="1" x14ac:dyDescent="0.2">
      <c r="A198" s="7">
        <v>1</v>
      </c>
      <c r="B198" s="8" t="str">
        <f>'II.Concepto de gasto'!$B$1</f>
        <v>_48_Cultura</v>
      </c>
      <c r="C198" s="15" t="str">
        <f>'II.Concepto de gasto'!$B$2</f>
        <v>Instituto Nacional de Lenguas Indígenas</v>
      </c>
      <c r="D198" s="14" t="str">
        <f>'II.Concepto de gasto'!$E$7</f>
        <v>2021</v>
      </c>
      <c r="E198" s="16" t="str">
        <f>'II.Concepto de gasto'!$A$25</f>
        <v>31401 - Servicio telefónico convencional</v>
      </c>
      <c r="F198" s="17">
        <f>'II.Concepto de gasto'!$E$25</f>
        <v>0</v>
      </c>
      <c r="G198" s="17">
        <f t="shared" si="4"/>
        <v>14536407.939999999</v>
      </c>
      <c r="H198" s="17">
        <f>'II.Concepto de gasto'!$E$8</f>
        <v>14536407.939999999</v>
      </c>
      <c r="I198" s="18" t="b">
        <f>Tabla16[[#This Row],[Validación2]]=Tabla16[[#This Row],[Validación1]]</f>
        <v>1</v>
      </c>
    </row>
    <row r="199" spans="1:9" s="10" customFormat="1" x14ac:dyDescent="0.2">
      <c r="A199" s="7">
        <v>1</v>
      </c>
      <c r="B199" s="8" t="str">
        <f>'II.Concepto de gasto'!$B$1</f>
        <v>_48_Cultura</v>
      </c>
      <c r="C199" s="15" t="str">
        <f>'II.Concepto de gasto'!$B$2</f>
        <v>Instituto Nacional de Lenguas Indígenas</v>
      </c>
      <c r="D199" s="14" t="str">
        <f>'II.Concepto de gasto'!$E$7</f>
        <v>2021</v>
      </c>
      <c r="E199" s="16" t="str">
        <f>'II.Concepto de gasto'!$A$26</f>
        <v>31501 - Servicio de telefonía celular</v>
      </c>
      <c r="F199" s="17">
        <f>'II.Concepto de gasto'!$E$26</f>
        <v>0</v>
      </c>
      <c r="G199" s="17">
        <f t="shared" si="4"/>
        <v>14536407.939999999</v>
      </c>
      <c r="H199" s="17">
        <f>'II.Concepto de gasto'!$E$8</f>
        <v>14536407.939999999</v>
      </c>
      <c r="I199" s="18" t="b">
        <f>Tabla16[[#This Row],[Validación2]]=Tabla16[[#This Row],[Validación1]]</f>
        <v>1</v>
      </c>
    </row>
    <row r="200" spans="1:9" s="10" customFormat="1" x14ac:dyDescent="0.2">
      <c r="A200" s="7">
        <v>1</v>
      </c>
      <c r="B200" s="8" t="str">
        <f>'II.Concepto de gasto'!$B$1</f>
        <v>_48_Cultura</v>
      </c>
      <c r="C200" s="15" t="str">
        <f>'II.Concepto de gasto'!$B$2</f>
        <v>Instituto Nacional de Lenguas Indígenas</v>
      </c>
      <c r="D200" s="14" t="str">
        <f>'II.Concepto de gasto'!$E$7</f>
        <v>2021</v>
      </c>
      <c r="E200" s="16" t="str">
        <f>'II.Concepto de gasto'!$A$27</f>
        <v>31601 Servicio de radiolocalización</v>
      </c>
      <c r="F200" s="17">
        <f>'II.Concepto de gasto'!$E$27</f>
        <v>0</v>
      </c>
      <c r="G200" s="17">
        <f t="shared" si="4"/>
        <v>14536407.939999999</v>
      </c>
      <c r="H200" s="17">
        <f>'II.Concepto de gasto'!$E$8</f>
        <v>14536407.939999999</v>
      </c>
      <c r="I200" s="18" t="b">
        <f>Tabla16[[#This Row],[Validación2]]=Tabla16[[#This Row],[Validación1]]</f>
        <v>1</v>
      </c>
    </row>
    <row r="201" spans="1:9" s="10" customFormat="1" x14ac:dyDescent="0.2">
      <c r="A201" s="7">
        <v>1</v>
      </c>
      <c r="B201" s="8" t="str">
        <f>'II.Concepto de gasto'!$B$1</f>
        <v>_48_Cultura</v>
      </c>
      <c r="C201" s="15" t="str">
        <f>'II.Concepto de gasto'!$B$2</f>
        <v>Instituto Nacional de Lenguas Indígenas</v>
      </c>
      <c r="D201" s="14" t="str">
        <f>'II.Concepto de gasto'!$E$7</f>
        <v>2021</v>
      </c>
      <c r="E201" s="16" t="str">
        <f>'II.Concepto de gasto'!$A$28</f>
        <v>31602 Servicios de telecomunicaciones</v>
      </c>
      <c r="F201" s="17">
        <f>'II.Concepto de gasto'!$E$28</f>
        <v>0</v>
      </c>
      <c r="G201" s="17">
        <f t="shared" si="4"/>
        <v>14536407.939999999</v>
      </c>
      <c r="H201" s="17">
        <f>'II.Concepto de gasto'!$E$8</f>
        <v>14536407.939999999</v>
      </c>
      <c r="I201" s="18" t="b">
        <f>Tabla16[[#This Row],[Validación2]]=Tabla16[[#This Row],[Validación1]]</f>
        <v>1</v>
      </c>
    </row>
    <row r="202" spans="1:9" s="10" customFormat="1" x14ac:dyDescent="0.2">
      <c r="A202" s="7">
        <v>1</v>
      </c>
      <c r="B202" s="8" t="str">
        <f>'II.Concepto de gasto'!$B$1</f>
        <v>_48_Cultura</v>
      </c>
      <c r="C202" s="15" t="str">
        <f>'II.Concepto de gasto'!$B$2</f>
        <v>Instituto Nacional de Lenguas Indígenas</v>
      </c>
      <c r="D202" s="14" t="str">
        <f>'II.Concepto de gasto'!$E$7</f>
        <v>2021</v>
      </c>
      <c r="E202" s="16" t="str">
        <f>'II.Concepto de gasto'!$A$29</f>
        <v>31603 Servicios de internet</v>
      </c>
      <c r="F202" s="17">
        <f>'II.Concepto de gasto'!$E$29</f>
        <v>0</v>
      </c>
      <c r="G202" s="17">
        <f t="shared" si="4"/>
        <v>14536407.939999999</v>
      </c>
      <c r="H202" s="17">
        <f>'II.Concepto de gasto'!$E$8</f>
        <v>14536407.939999999</v>
      </c>
      <c r="I202" s="18" t="b">
        <f>Tabla16[[#This Row],[Validación2]]=Tabla16[[#This Row],[Validación1]]</f>
        <v>1</v>
      </c>
    </row>
    <row r="203" spans="1:9" s="10" customFormat="1" x14ac:dyDescent="0.2">
      <c r="A203" s="7">
        <v>1</v>
      </c>
      <c r="B203" s="8" t="str">
        <f>'II.Concepto de gasto'!$B$1</f>
        <v>_48_Cultura</v>
      </c>
      <c r="C203" s="15" t="str">
        <f>'II.Concepto de gasto'!$B$2</f>
        <v>Instituto Nacional de Lenguas Indígenas</v>
      </c>
      <c r="D203" s="14" t="str">
        <f>'II.Concepto de gasto'!$E$7</f>
        <v>2021</v>
      </c>
      <c r="E203" s="16" t="str">
        <f>'II.Concepto de gasto'!$A$30</f>
        <v>31701 Servicio de conducción de señales analógicas y digitales</v>
      </c>
      <c r="F203" s="17">
        <f>'II.Concepto de gasto'!$E$30</f>
        <v>287821.37</v>
      </c>
      <c r="G203" s="17">
        <f t="shared" si="4"/>
        <v>14536407.939999999</v>
      </c>
      <c r="H203" s="17">
        <f>'II.Concepto de gasto'!$E$8</f>
        <v>14536407.939999999</v>
      </c>
      <c r="I203" s="18" t="b">
        <f>Tabla16[[#This Row],[Validación2]]=Tabla16[[#This Row],[Validación1]]</f>
        <v>1</v>
      </c>
    </row>
    <row r="204" spans="1:9" s="10" customFormat="1" x14ac:dyDescent="0.2">
      <c r="A204" s="7">
        <v>1</v>
      </c>
      <c r="B204" s="8" t="str">
        <f>'II.Concepto de gasto'!$B$1</f>
        <v>_48_Cultura</v>
      </c>
      <c r="C204" s="15" t="str">
        <f>'II.Concepto de gasto'!$B$2</f>
        <v>Instituto Nacional de Lenguas Indígenas</v>
      </c>
      <c r="D204" s="14" t="str">
        <f>'II.Concepto de gasto'!$E$7</f>
        <v>2021</v>
      </c>
      <c r="E204" s="16" t="str">
        <f>'II.Concepto de gasto'!$A$31</f>
        <v>31801 Servicio postal</v>
      </c>
      <c r="F204" s="17">
        <f>'II.Concepto de gasto'!$E$31</f>
        <v>583457.48</v>
      </c>
      <c r="G204" s="17">
        <f t="shared" si="4"/>
        <v>14536407.939999999</v>
      </c>
      <c r="H204" s="17">
        <f>'II.Concepto de gasto'!$E$8</f>
        <v>14536407.939999999</v>
      </c>
      <c r="I204" s="18" t="b">
        <f>Tabla16[[#This Row],[Validación2]]=Tabla16[[#This Row],[Validación1]]</f>
        <v>1</v>
      </c>
    </row>
    <row r="205" spans="1:9" s="10" customFormat="1" x14ac:dyDescent="0.2">
      <c r="A205" s="7">
        <v>1</v>
      </c>
      <c r="B205" s="8" t="str">
        <f>'II.Concepto de gasto'!$B$1</f>
        <v>_48_Cultura</v>
      </c>
      <c r="C205" s="15" t="str">
        <f>'II.Concepto de gasto'!$B$2</f>
        <v>Instituto Nacional de Lenguas Indígenas</v>
      </c>
      <c r="D205" s="14" t="str">
        <f>'II.Concepto de gasto'!$E$7</f>
        <v>2021</v>
      </c>
      <c r="E205" s="16" t="str">
        <f>'II.Concepto de gasto'!$A$32</f>
        <v>31802 Servicio telegráfico</v>
      </c>
      <c r="F205" s="17">
        <f>'II.Concepto de gasto'!$E$32</f>
        <v>0</v>
      </c>
      <c r="G205" s="17">
        <f t="shared" si="4"/>
        <v>14536407.939999999</v>
      </c>
      <c r="H205" s="17">
        <f>'II.Concepto de gasto'!$E$8</f>
        <v>14536407.939999999</v>
      </c>
      <c r="I205" s="18" t="b">
        <f>Tabla16[[#This Row],[Validación2]]=Tabla16[[#This Row],[Validación1]]</f>
        <v>1</v>
      </c>
    </row>
    <row r="206" spans="1:9" s="10" customFormat="1" x14ac:dyDescent="0.2">
      <c r="A206" s="7">
        <v>1</v>
      </c>
      <c r="B206" s="8" t="str">
        <f>'II.Concepto de gasto'!$B$1</f>
        <v>_48_Cultura</v>
      </c>
      <c r="C206" s="15" t="str">
        <f>'II.Concepto de gasto'!$B$2</f>
        <v>Instituto Nacional de Lenguas Indígenas</v>
      </c>
      <c r="D206" s="14" t="str">
        <f>'II.Concepto de gasto'!$E$7</f>
        <v>2021</v>
      </c>
      <c r="E206" s="16" t="str">
        <f>'II.Concepto de gasto'!$A$33</f>
        <v>31901 Servicios integrales de telecomunicación</v>
      </c>
      <c r="F206" s="17">
        <f>'II.Concepto de gasto'!$E$33</f>
        <v>0</v>
      </c>
      <c r="G206" s="17">
        <f t="shared" si="4"/>
        <v>14536407.939999999</v>
      </c>
      <c r="H206" s="17">
        <f>'II.Concepto de gasto'!$E$8</f>
        <v>14536407.939999999</v>
      </c>
      <c r="I206" s="18" t="b">
        <f>Tabla16[[#This Row],[Validación2]]=Tabla16[[#This Row],[Validación1]]</f>
        <v>1</v>
      </c>
    </row>
    <row r="207" spans="1:9" s="10" customFormat="1" x14ac:dyDescent="0.2">
      <c r="A207" s="7">
        <v>1</v>
      </c>
      <c r="B207" s="8" t="str">
        <f>'II.Concepto de gasto'!$B$1</f>
        <v>_48_Cultura</v>
      </c>
      <c r="C207" s="15" t="str">
        <f>'II.Concepto de gasto'!$B$2</f>
        <v>Instituto Nacional de Lenguas Indígenas</v>
      </c>
      <c r="D207" s="14" t="str">
        <f>'II.Concepto de gasto'!$E$7</f>
        <v>2021</v>
      </c>
      <c r="E207" s="16" t="str">
        <f>'II.Concepto de gasto'!$A$34</f>
        <v>31902 Contratación de otros servicios</v>
      </c>
      <c r="F207" s="17">
        <f>'II.Concepto de gasto'!$E$34</f>
        <v>0</v>
      </c>
      <c r="G207" s="17">
        <f t="shared" si="4"/>
        <v>14536407.939999999</v>
      </c>
      <c r="H207" s="17">
        <f>'II.Concepto de gasto'!$E$8</f>
        <v>14536407.939999999</v>
      </c>
      <c r="I207" s="18" t="b">
        <f>Tabla16[[#This Row],[Validación2]]=Tabla16[[#This Row],[Validación1]]</f>
        <v>1</v>
      </c>
    </row>
    <row r="208" spans="1:9" s="10" customFormat="1" x14ac:dyDescent="0.2">
      <c r="A208" s="7">
        <v>1</v>
      </c>
      <c r="B208" s="8" t="str">
        <f>'II.Concepto de gasto'!$B$1</f>
        <v>_48_Cultura</v>
      </c>
      <c r="C208" s="15" t="str">
        <f>'II.Concepto de gasto'!$B$2</f>
        <v>Instituto Nacional de Lenguas Indígenas</v>
      </c>
      <c r="D208" s="14" t="str">
        <f>'II.Concepto de gasto'!$E$7</f>
        <v>2021</v>
      </c>
      <c r="E208" s="16" t="str">
        <f>'II.Concepto de gasto'!$A$35</f>
        <v>31904 Servicios integrales de infraestructura de cómputo</v>
      </c>
      <c r="F208" s="17">
        <f>'II.Concepto de gasto'!$E$35</f>
        <v>0</v>
      </c>
      <c r="G208" s="17">
        <f t="shared" si="4"/>
        <v>14536407.939999999</v>
      </c>
      <c r="H208" s="17">
        <f>'II.Concepto de gasto'!$E$8</f>
        <v>14536407.939999999</v>
      </c>
      <c r="I208" s="18" t="b">
        <f>Tabla16[[#This Row],[Validación2]]=Tabla16[[#This Row],[Validación1]]</f>
        <v>1</v>
      </c>
    </row>
    <row r="209" spans="1:9" s="10" customFormat="1" x14ac:dyDescent="0.2">
      <c r="A209" s="7">
        <v>1</v>
      </c>
      <c r="B209" s="8" t="str">
        <f>'II.Concepto de gasto'!$B$1</f>
        <v>_48_Cultura</v>
      </c>
      <c r="C209" s="15" t="str">
        <f>'II.Concepto de gasto'!$B$2</f>
        <v>Instituto Nacional de Lenguas Indígenas</v>
      </c>
      <c r="D209" s="14" t="str">
        <f>'II.Concepto de gasto'!$E$7</f>
        <v>2021</v>
      </c>
      <c r="E209" s="16" t="str">
        <f>'II.Concepto de gasto'!$A$36</f>
        <v>32101 - Arrendamiento de terrenos</v>
      </c>
      <c r="F209" s="17">
        <f>'II.Concepto de gasto'!$E$36</f>
        <v>0</v>
      </c>
      <c r="G209" s="17">
        <f t="shared" si="4"/>
        <v>14536407.939999999</v>
      </c>
      <c r="H209" s="17">
        <f>'II.Concepto de gasto'!$E$8</f>
        <v>14536407.939999999</v>
      </c>
      <c r="I209" s="18" t="b">
        <f>Tabla16[[#This Row],[Validación2]]=Tabla16[[#This Row],[Validación1]]</f>
        <v>1</v>
      </c>
    </row>
    <row r="210" spans="1:9" s="10" customFormat="1" x14ac:dyDescent="0.2">
      <c r="A210" s="7">
        <v>1</v>
      </c>
      <c r="B210" s="8" t="str">
        <f>'II.Concepto de gasto'!$B$1</f>
        <v>_48_Cultura</v>
      </c>
      <c r="C210" s="15" t="str">
        <f>'II.Concepto de gasto'!$B$2</f>
        <v>Instituto Nacional de Lenguas Indígenas</v>
      </c>
      <c r="D210" s="14" t="str">
        <f>'II.Concepto de gasto'!$E$7</f>
        <v>2021</v>
      </c>
      <c r="E210" s="16" t="str">
        <f>'II.Concepto de gasto'!$A$37</f>
        <v>32201 - Arrendamiento de edificios y locales</v>
      </c>
      <c r="F210" s="17">
        <f>'II.Concepto de gasto'!$E$37</f>
        <v>4566828.5999999996</v>
      </c>
      <c r="G210" s="17">
        <f t="shared" si="4"/>
        <v>14536407.939999999</v>
      </c>
      <c r="H210" s="17">
        <f>'II.Concepto de gasto'!$E$8</f>
        <v>14536407.939999999</v>
      </c>
      <c r="I210" s="18" t="b">
        <f>Tabla16[[#This Row],[Validación2]]=Tabla16[[#This Row],[Validación1]]</f>
        <v>1</v>
      </c>
    </row>
    <row r="211" spans="1:9" s="10" customFormat="1" x14ac:dyDescent="0.2">
      <c r="A211" s="7">
        <v>1</v>
      </c>
      <c r="B211" s="8" t="str">
        <f>'II.Concepto de gasto'!$B$1</f>
        <v>_48_Cultura</v>
      </c>
      <c r="C211" s="15" t="str">
        <f>'II.Concepto de gasto'!$B$2</f>
        <v>Instituto Nacional de Lenguas Indígenas</v>
      </c>
      <c r="D211" s="14" t="str">
        <f>'II.Concepto de gasto'!$E$7</f>
        <v>2021</v>
      </c>
      <c r="E211" s="16" t="str">
        <f>'II.Concepto de gasto'!$A$38</f>
        <v>32301 - Arrendamiento de equipo y bienes informáticos</v>
      </c>
      <c r="F211" s="17">
        <f>'II.Concepto de gasto'!$E$38</f>
        <v>2994992.52</v>
      </c>
      <c r="G211" s="17">
        <f t="shared" si="4"/>
        <v>14536407.939999999</v>
      </c>
      <c r="H211" s="17">
        <f>'II.Concepto de gasto'!$E$8</f>
        <v>14536407.939999999</v>
      </c>
      <c r="I211" s="18" t="b">
        <f>Tabla16[[#This Row],[Validación2]]=Tabla16[[#This Row],[Validación1]]</f>
        <v>1</v>
      </c>
    </row>
    <row r="212" spans="1:9" s="10" customFormat="1" x14ac:dyDescent="0.2">
      <c r="A212" s="7">
        <v>1</v>
      </c>
      <c r="B212" s="8" t="str">
        <f>'II.Concepto de gasto'!$B$1</f>
        <v>_48_Cultura</v>
      </c>
      <c r="C212" s="15" t="str">
        <f>'II.Concepto de gasto'!$B$2</f>
        <v>Instituto Nacional de Lenguas Indígenas</v>
      </c>
      <c r="D212" s="14" t="str">
        <f>'II.Concepto de gasto'!$E$7</f>
        <v>2021</v>
      </c>
      <c r="E212" s="16" t="str">
        <f>'II.Concepto de gasto'!$A$39</f>
        <v>32302 - Arrendamiento de mobiliario</v>
      </c>
      <c r="F212" s="17">
        <f>'II.Concepto de gasto'!$E$39</f>
        <v>0</v>
      </c>
      <c r="G212" s="17">
        <f t="shared" si="4"/>
        <v>14536407.939999999</v>
      </c>
      <c r="H212" s="17">
        <f>'II.Concepto de gasto'!$E$8</f>
        <v>14536407.939999999</v>
      </c>
      <c r="I212" s="18" t="b">
        <f>Tabla16[[#This Row],[Validación2]]=Tabla16[[#This Row],[Validación1]]</f>
        <v>1</v>
      </c>
    </row>
    <row r="213" spans="1:9" s="10" customFormat="1" x14ac:dyDescent="0.2">
      <c r="A213" s="7">
        <v>1</v>
      </c>
      <c r="B213" s="8" t="str">
        <f>'II.Concepto de gasto'!$B$1</f>
        <v>_48_Cultura</v>
      </c>
      <c r="C213" s="15" t="str">
        <f>'II.Concepto de gasto'!$B$2</f>
        <v>Instituto Nacional de Lenguas Indígenas</v>
      </c>
      <c r="D213" s="14" t="str">
        <f>'II.Concepto de gasto'!$E$7</f>
        <v>2021</v>
      </c>
      <c r="E213" s="16" t="str">
        <f>'II.Concepto de gasto'!$A$40</f>
        <v>32303 - Arrendamiento de equipo de telecomunicaciones</v>
      </c>
      <c r="F213" s="17">
        <f>'II.Concepto de gasto'!$E$40</f>
        <v>0</v>
      </c>
      <c r="G213" s="17">
        <f t="shared" si="4"/>
        <v>14536407.939999999</v>
      </c>
      <c r="H213" s="17">
        <f>'II.Concepto de gasto'!$E$8</f>
        <v>14536407.939999999</v>
      </c>
      <c r="I213" s="18" t="b">
        <f>Tabla16[[#This Row],[Validación2]]=Tabla16[[#This Row],[Validación1]]</f>
        <v>1</v>
      </c>
    </row>
    <row r="214" spans="1:9" s="10" customFormat="1" x14ac:dyDescent="0.2">
      <c r="A214" s="7">
        <v>1</v>
      </c>
      <c r="B214" s="8" t="str">
        <f>'II.Concepto de gasto'!$B$1</f>
        <v>_48_Cultura</v>
      </c>
      <c r="C214" s="15" t="str">
        <f>'II.Concepto de gasto'!$B$2</f>
        <v>Instituto Nacional de Lenguas Indígenas</v>
      </c>
      <c r="D214" s="14" t="str">
        <f>'II.Concepto de gasto'!$E$7</f>
        <v>2021</v>
      </c>
      <c r="E214" s="16" t="str">
        <f>'II.Concepto de gasto'!$A$41</f>
        <v>32502 - Arrendamiento de vehículos terrestres, aéreos, marítimos, lacustres y fluviales para servicios públicos y la operación de programas públicos</v>
      </c>
      <c r="F214" s="17">
        <f>'II.Concepto de gasto'!$E$41</f>
        <v>0</v>
      </c>
      <c r="G214" s="17">
        <f t="shared" si="4"/>
        <v>14536407.939999999</v>
      </c>
      <c r="H214" s="17">
        <f>'II.Concepto de gasto'!$E$8</f>
        <v>14536407.939999999</v>
      </c>
      <c r="I214" s="18" t="b">
        <f>Tabla16[[#This Row],[Validación2]]=Tabla16[[#This Row],[Validación1]]</f>
        <v>1</v>
      </c>
    </row>
    <row r="215" spans="1:9" s="10" customFormat="1" x14ac:dyDescent="0.2">
      <c r="A215" s="7">
        <v>1</v>
      </c>
      <c r="B215" s="8" t="str">
        <f>'II.Concepto de gasto'!$B$1</f>
        <v>_48_Cultura</v>
      </c>
      <c r="C215" s="15" t="str">
        <f>'II.Concepto de gasto'!$B$2</f>
        <v>Instituto Nacional de Lenguas Indígenas</v>
      </c>
      <c r="D215" s="14" t="str">
        <f>'II.Concepto de gasto'!$E$7</f>
        <v>2021</v>
      </c>
      <c r="E215" s="16" t="str">
        <f>'II.Concepto de gasto'!$A$42</f>
        <v>32503 - Arrendamiento de vehículos terrestres, aéreos, marítimos, lacustres y fluviales para servicios administrativos</v>
      </c>
      <c r="F215" s="17">
        <f>'II.Concepto de gasto'!$E$42</f>
        <v>185810.4</v>
      </c>
      <c r="G215" s="17">
        <f t="shared" si="4"/>
        <v>14536407.939999999</v>
      </c>
      <c r="H215" s="17">
        <f>'II.Concepto de gasto'!$E$8</f>
        <v>14536407.939999999</v>
      </c>
      <c r="I215" s="18" t="b">
        <f>Tabla16[[#This Row],[Validación2]]=Tabla16[[#This Row],[Validación1]]</f>
        <v>1</v>
      </c>
    </row>
    <row r="216" spans="1:9" s="10" customFormat="1" x14ac:dyDescent="0.2">
      <c r="A216" s="7">
        <v>1</v>
      </c>
      <c r="B216" s="8" t="str">
        <f>'II.Concepto de gasto'!$B$1</f>
        <v>_48_Cultura</v>
      </c>
      <c r="C216" s="15" t="str">
        <f>'II.Concepto de gasto'!$B$2</f>
        <v>Instituto Nacional de Lenguas Indígenas</v>
      </c>
      <c r="D216" s="14" t="str">
        <f>'II.Concepto de gasto'!$E$7</f>
        <v>2021</v>
      </c>
      <c r="E216" s="16" t="str">
        <f>'II.Concepto de gasto'!$A$43</f>
        <v>32505 - Arrendamiento de vehículos terrestres, aéreos, marítimos, lacustres y fluviales para servidores públicos</v>
      </c>
      <c r="F216" s="17">
        <f>'II.Concepto de gasto'!$E$43</f>
        <v>0</v>
      </c>
      <c r="G216" s="17">
        <f t="shared" si="4"/>
        <v>14536407.939999999</v>
      </c>
      <c r="H216" s="17">
        <f>'II.Concepto de gasto'!$E$8</f>
        <v>14536407.939999999</v>
      </c>
      <c r="I216" s="18" t="b">
        <f>Tabla16[[#This Row],[Validación2]]=Tabla16[[#This Row],[Validación1]]</f>
        <v>1</v>
      </c>
    </row>
    <row r="217" spans="1:9" s="10" customFormat="1" x14ac:dyDescent="0.2">
      <c r="A217" s="7">
        <v>1</v>
      </c>
      <c r="B217" s="8" t="str">
        <f>'II.Concepto de gasto'!$B$1</f>
        <v>_48_Cultura</v>
      </c>
      <c r="C217" s="15" t="str">
        <f>'II.Concepto de gasto'!$B$2</f>
        <v>Instituto Nacional de Lenguas Indígenas</v>
      </c>
      <c r="D217" s="14" t="str">
        <f>'II.Concepto de gasto'!$E$7</f>
        <v>2021</v>
      </c>
      <c r="E217" s="16" t="str">
        <f>'II.Concepto de gasto'!$A$44</f>
        <v>32601 - Arrendamiento de maquinaria y equipo</v>
      </c>
      <c r="F217" s="17">
        <f>'II.Concepto de gasto'!$E$44</f>
        <v>0</v>
      </c>
      <c r="G217" s="17">
        <f t="shared" si="4"/>
        <v>14536407.939999999</v>
      </c>
      <c r="H217" s="17">
        <f>'II.Concepto de gasto'!$E$8</f>
        <v>14536407.939999999</v>
      </c>
      <c r="I217" s="18" t="b">
        <f>Tabla16[[#This Row],[Validación2]]=Tabla16[[#This Row],[Validación1]]</f>
        <v>1</v>
      </c>
    </row>
    <row r="218" spans="1:9" s="10" customFormat="1" x14ac:dyDescent="0.2">
      <c r="A218" s="7">
        <v>1</v>
      </c>
      <c r="B218" s="8" t="str">
        <f>'II.Concepto de gasto'!$B$1</f>
        <v>_48_Cultura</v>
      </c>
      <c r="C218" s="15" t="str">
        <f>'II.Concepto de gasto'!$B$2</f>
        <v>Instituto Nacional de Lenguas Indígenas</v>
      </c>
      <c r="D218" s="14" t="str">
        <f>'II.Concepto de gasto'!$E$7</f>
        <v>2021</v>
      </c>
      <c r="E218" s="16" t="str">
        <f>'II.Concepto de gasto'!$A$45</f>
        <v>32903 - Otros Arrendamientos</v>
      </c>
      <c r="F218" s="17">
        <f>'II.Concepto de gasto'!$E$45</f>
        <v>0</v>
      </c>
      <c r="G218" s="17">
        <f t="shared" si="4"/>
        <v>14536407.939999999</v>
      </c>
      <c r="H218" s="17">
        <f>'II.Concepto de gasto'!$E$8</f>
        <v>14536407.939999999</v>
      </c>
      <c r="I218" s="18" t="b">
        <f>Tabla16[[#This Row],[Validación2]]=Tabla16[[#This Row],[Validación1]]</f>
        <v>1</v>
      </c>
    </row>
    <row r="219" spans="1:9" s="10" customFormat="1" x14ac:dyDescent="0.2">
      <c r="A219" s="7">
        <v>1</v>
      </c>
      <c r="B219" s="8" t="str">
        <f>'II.Concepto de gasto'!$B$1</f>
        <v>_48_Cultura</v>
      </c>
      <c r="C219" s="15" t="str">
        <f>'II.Concepto de gasto'!$B$2</f>
        <v>Instituto Nacional de Lenguas Indígenas</v>
      </c>
      <c r="D219" s="14" t="str">
        <f>'II.Concepto de gasto'!$E$7</f>
        <v>2021</v>
      </c>
      <c r="E219" s="16" t="str">
        <f>'II.Concepto de gasto'!$A$46</f>
        <v>33101 - Asesorías asociadas a convenios, tratados o acuerdos</v>
      </c>
      <c r="F219" s="17">
        <f>'II.Concepto de gasto'!$E$46</f>
        <v>0</v>
      </c>
      <c r="G219" s="17">
        <f t="shared" si="4"/>
        <v>14536407.939999999</v>
      </c>
      <c r="H219" s="17">
        <f>'II.Concepto de gasto'!$E$8</f>
        <v>14536407.939999999</v>
      </c>
      <c r="I219" s="18" t="b">
        <f>Tabla16[[#This Row],[Validación2]]=Tabla16[[#This Row],[Validación1]]</f>
        <v>1</v>
      </c>
    </row>
    <row r="220" spans="1:9" s="10" customFormat="1" x14ac:dyDescent="0.2">
      <c r="A220" s="7">
        <v>1</v>
      </c>
      <c r="B220" s="8" t="str">
        <f>'II.Concepto de gasto'!$B$1</f>
        <v>_48_Cultura</v>
      </c>
      <c r="C220" s="15" t="str">
        <f>'II.Concepto de gasto'!$B$2</f>
        <v>Instituto Nacional de Lenguas Indígenas</v>
      </c>
      <c r="D220" s="14" t="str">
        <f>'II.Concepto de gasto'!$E$7</f>
        <v>2021</v>
      </c>
      <c r="E220" s="16" t="str">
        <f>'II.Concepto de gasto'!$A$47</f>
        <v>33102 - Asesorías por controversias en el marco de los tratados internacionales</v>
      </c>
      <c r="F220" s="17">
        <f>'II.Concepto de gasto'!$E$47</f>
        <v>0</v>
      </c>
      <c r="G220" s="17">
        <f t="shared" si="4"/>
        <v>14536407.939999999</v>
      </c>
      <c r="H220" s="17">
        <f>'II.Concepto de gasto'!$E$8</f>
        <v>14536407.939999999</v>
      </c>
      <c r="I220" s="18" t="b">
        <f>Tabla16[[#This Row],[Validación2]]=Tabla16[[#This Row],[Validación1]]</f>
        <v>1</v>
      </c>
    </row>
    <row r="221" spans="1:9" s="10" customFormat="1" x14ac:dyDescent="0.2">
      <c r="A221" s="7">
        <v>1</v>
      </c>
      <c r="B221" s="8" t="str">
        <f>'II.Concepto de gasto'!$B$1</f>
        <v>_48_Cultura</v>
      </c>
      <c r="C221" s="15" t="str">
        <f>'II.Concepto de gasto'!$B$2</f>
        <v>Instituto Nacional de Lenguas Indígenas</v>
      </c>
      <c r="D221" s="14" t="str">
        <f>'II.Concepto de gasto'!$E$7</f>
        <v>2021</v>
      </c>
      <c r="E221" s="16" t="str">
        <f>'II.Concepto de gasto'!$A$48</f>
        <v>33103 - Consultorías para programas o proyectos financiados por organismos internacionales</v>
      </c>
      <c r="F221" s="17">
        <f>'II.Concepto de gasto'!$E$48</f>
        <v>0</v>
      </c>
      <c r="G221" s="17">
        <f t="shared" si="4"/>
        <v>14536407.939999999</v>
      </c>
      <c r="H221" s="17">
        <f>'II.Concepto de gasto'!$E$8</f>
        <v>14536407.939999999</v>
      </c>
      <c r="I221" s="18" t="b">
        <f>Tabla16[[#This Row],[Validación2]]=Tabla16[[#This Row],[Validación1]]</f>
        <v>1</v>
      </c>
    </row>
    <row r="222" spans="1:9" s="10" customFormat="1" x14ac:dyDescent="0.2">
      <c r="A222" s="7">
        <v>1</v>
      </c>
      <c r="B222" s="8" t="str">
        <f>'II.Concepto de gasto'!$B$1</f>
        <v>_48_Cultura</v>
      </c>
      <c r="C222" s="15" t="str">
        <f>'II.Concepto de gasto'!$B$2</f>
        <v>Instituto Nacional de Lenguas Indígenas</v>
      </c>
      <c r="D222" s="14" t="str">
        <f>'II.Concepto de gasto'!$E$7</f>
        <v>2021</v>
      </c>
      <c r="E222" s="16" t="str">
        <f>'II.Concepto de gasto'!$A$49</f>
        <v>33104 - Otras asesorías para la operación de programas</v>
      </c>
      <c r="F222" s="17">
        <f>'II.Concepto de gasto'!$E$49</f>
        <v>84587.21</v>
      </c>
      <c r="G222" s="17">
        <f t="shared" si="4"/>
        <v>14536407.939999999</v>
      </c>
      <c r="H222" s="17">
        <f>'II.Concepto de gasto'!$E$8</f>
        <v>14536407.939999999</v>
      </c>
      <c r="I222" s="18" t="b">
        <f>Tabla16[[#This Row],[Validación2]]=Tabla16[[#This Row],[Validación1]]</f>
        <v>1</v>
      </c>
    </row>
    <row r="223" spans="1:9" s="10" customFormat="1" x14ac:dyDescent="0.2">
      <c r="A223" s="7">
        <v>1</v>
      </c>
      <c r="B223" s="8" t="str">
        <f>'II.Concepto de gasto'!$B$1</f>
        <v>_48_Cultura</v>
      </c>
      <c r="C223" s="15" t="str">
        <f>'II.Concepto de gasto'!$B$2</f>
        <v>Instituto Nacional de Lenguas Indígenas</v>
      </c>
      <c r="D223" s="14" t="str">
        <f>'II.Concepto de gasto'!$E$7</f>
        <v>2021</v>
      </c>
      <c r="E223" s="16" t="str">
        <f>'II.Concepto de gasto'!$A$50</f>
        <v>33501 - Estudios e Investigaciones</v>
      </c>
      <c r="F223" s="17">
        <f>'II.Concepto de gasto'!$E$50</f>
        <v>0</v>
      </c>
      <c r="G223" s="17">
        <f t="shared" si="4"/>
        <v>14536407.939999999</v>
      </c>
      <c r="H223" s="17">
        <f>'II.Concepto de gasto'!$E$8</f>
        <v>14536407.939999999</v>
      </c>
      <c r="I223" s="18" t="b">
        <f>Tabla16[[#This Row],[Validación2]]=Tabla16[[#This Row],[Validación1]]</f>
        <v>1</v>
      </c>
    </row>
    <row r="224" spans="1:9" s="10" customFormat="1" x14ac:dyDescent="0.2">
      <c r="A224" s="7">
        <v>1</v>
      </c>
      <c r="B224" s="8" t="str">
        <f>'II.Concepto de gasto'!$B$1</f>
        <v>_48_Cultura</v>
      </c>
      <c r="C224" s="15" t="str">
        <f>'II.Concepto de gasto'!$B$2</f>
        <v>Instituto Nacional de Lenguas Indígenas</v>
      </c>
      <c r="D224" s="14" t="str">
        <f>'II.Concepto de gasto'!$E$7</f>
        <v>2021</v>
      </c>
      <c r="E224" s="16" t="str">
        <f>'II.Concepto de gasto'!$A$51</f>
        <v>33604 - Impresión y elaboración de material informativo derivado de la operación y administración de las dependencias y entidades</v>
      </c>
      <c r="F224" s="17">
        <f>'II.Concepto de gasto'!$E$51</f>
        <v>497292</v>
      </c>
      <c r="G224" s="17">
        <f t="shared" si="4"/>
        <v>14536407.939999999</v>
      </c>
      <c r="H224" s="17">
        <f>'II.Concepto de gasto'!$E$8</f>
        <v>14536407.939999999</v>
      </c>
      <c r="I224" s="18" t="b">
        <f>Tabla16[[#This Row],[Validación2]]=Tabla16[[#This Row],[Validación1]]</f>
        <v>1</v>
      </c>
    </row>
    <row r="225" spans="1:9" s="10" customFormat="1" x14ac:dyDescent="0.2">
      <c r="A225" s="7">
        <v>1</v>
      </c>
      <c r="B225" s="8" t="str">
        <f>'II.Concepto de gasto'!$B$1</f>
        <v>_48_Cultura</v>
      </c>
      <c r="C225" s="15" t="str">
        <f>'II.Concepto de gasto'!$B$2</f>
        <v>Instituto Nacional de Lenguas Indígenas</v>
      </c>
      <c r="D225" s="14" t="str">
        <f>'II.Concepto de gasto'!$E$7</f>
        <v>2021</v>
      </c>
      <c r="E225" s="16" t="str">
        <f>'II.Concepto de gasto'!$A$52</f>
        <v>35101 - Mantenimiento y conservación de inmuebles para la prestación de servicios administrativos</v>
      </c>
      <c r="F225" s="17">
        <f>'II.Concepto de gasto'!$E$52</f>
        <v>0</v>
      </c>
      <c r="G225" s="17">
        <f t="shared" si="4"/>
        <v>14536407.939999999</v>
      </c>
      <c r="H225" s="17">
        <f>'II.Concepto de gasto'!$E$8</f>
        <v>14536407.939999999</v>
      </c>
      <c r="I225" s="18" t="b">
        <f>Tabla16[[#This Row],[Validación2]]=Tabla16[[#This Row],[Validación1]]</f>
        <v>1</v>
      </c>
    </row>
    <row r="226" spans="1:9" s="10" customFormat="1" x14ac:dyDescent="0.2">
      <c r="A226" s="7">
        <v>1</v>
      </c>
      <c r="B226" s="8" t="str">
        <f>'II.Concepto de gasto'!$B$1</f>
        <v>_48_Cultura</v>
      </c>
      <c r="C226" s="15" t="str">
        <f>'II.Concepto de gasto'!$B$2</f>
        <v>Instituto Nacional de Lenguas Indígenas</v>
      </c>
      <c r="D226" s="14" t="str">
        <f>'II.Concepto de gasto'!$E$7</f>
        <v>2021</v>
      </c>
      <c r="E226" s="16" t="str">
        <f>'II.Concepto de gasto'!$A$53</f>
        <v>35201 - Mantenimiento y conservación de mobiliario y equipo de administración</v>
      </c>
      <c r="F226" s="17">
        <f>'II.Concepto de gasto'!$E$53</f>
        <v>45000</v>
      </c>
      <c r="G226" s="17">
        <f t="shared" si="4"/>
        <v>14536407.939999999</v>
      </c>
      <c r="H226" s="17">
        <f>'II.Concepto de gasto'!$E$8</f>
        <v>14536407.939999999</v>
      </c>
      <c r="I226" s="18" t="b">
        <f>Tabla16[[#This Row],[Validación2]]=Tabla16[[#This Row],[Validación1]]</f>
        <v>1</v>
      </c>
    </row>
    <row r="227" spans="1:9" s="10" customFormat="1" x14ac:dyDescent="0.2">
      <c r="A227" s="7">
        <v>1</v>
      </c>
      <c r="B227" s="8" t="str">
        <f>'II.Concepto de gasto'!$B$1</f>
        <v>_48_Cultura</v>
      </c>
      <c r="C227" s="15" t="str">
        <f>'II.Concepto de gasto'!$B$2</f>
        <v>Instituto Nacional de Lenguas Indígenas</v>
      </c>
      <c r="D227" s="14" t="str">
        <f>'II.Concepto de gasto'!$E$7</f>
        <v>2021</v>
      </c>
      <c r="E227" s="16" t="str">
        <f>'II.Concepto de gasto'!$A$54</f>
        <v>36101 - Difusión de mensajes sobre programas y actividades gubernamentales</v>
      </c>
      <c r="F227" s="17">
        <f>'II.Concepto de gasto'!$E$54</f>
        <v>4679509.5999999996</v>
      </c>
      <c r="G227" s="17">
        <f t="shared" si="4"/>
        <v>14536407.939999999</v>
      </c>
      <c r="H227" s="17">
        <f>'II.Concepto de gasto'!$E$8</f>
        <v>14536407.939999999</v>
      </c>
      <c r="I227" s="18" t="b">
        <f>Tabla16[[#This Row],[Validación2]]=Tabla16[[#This Row],[Validación1]]</f>
        <v>1</v>
      </c>
    </row>
    <row r="228" spans="1:9" s="10" customFormat="1" x14ac:dyDescent="0.2">
      <c r="A228" s="7">
        <v>1</v>
      </c>
      <c r="B228" s="8" t="str">
        <f>'II.Concepto de gasto'!$B$1</f>
        <v>_48_Cultura</v>
      </c>
      <c r="C228" s="15" t="str">
        <f>'II.Concepto de gasto'!$B$2</f>
        <v>Instituto Nacional de Lenguas Indígenas</v>
      </c>
      <c r="D228" s="14" t="str">
        <f>'II.Concepto de gasto'!$E$7</f>
        <v>2021</v>
      </c>
      <c r="E228" s="16" t="str">
        <f>'II.Concepto de gasto'!$A$55</f>
        <v>36201 - Difusión de mensajes comerciales para promover la venta de productos o servicios</v>
      </c>
      <c r="F228" s="17">
        <f>'II.Concepto de gasto'!$E$55</f>
        <v>0</v>
      </c>
      <c r="G228" s="17">
        <f t="shared" si="4"/>
        <v>14536407.939999999</v>
      </c>
      <c r="H228" s="17">
        <f>'II.Concepto de gasto'!$E$8</f>
        <v>14536407.939999999</v>
      </c>
      <c r="I228" s="18" t="b">
        <f>Tabla16[[#This Row],[Validación2]]=Tabla16[[#This Row],[Validación1]]</f>
        <v>1</v>
      </c>
    </row>
    <row r="229" spans="1:9" s="10" customFormat="1" x14ac:dyDescent="0.2">
      <c r="A229" s="7">
        <v>1</v>
      </c>
      <c r="B229" s="8" t="str">
        <f>'II.Concepto de gasto'!$B$1</f>
        <v>_48_Cultura</v>
      </c>
      <c r="C229" s="15" t="str">
        <f>'II.Concepto de gasto'!$B$2</f>
        <v>Instituto Nacional de Lenguas Indígenas</v>
      </c>
      <c r="D229" s="14" t="str">
        <f>'II.Concepto de gasto'!$E$7</f>
        <v>2021</v>
      </c>
      <c r="E229" s="16" t="str">
        <f>'II.Concepto de gasto'!$A$56</f>
        <v>36901 - Servicios relacionados con monitoreo de información en medios masivos</v>
      </c>
      <c r="F229" s="17">
        <f>'II.Concepto de gasto'!$E$56</f>
        <v>0</v>
      </c>
      <c r="G229" s="17">
        <f t="shared" si="4"/>
        <v>14536407.939999999</v>
      </c>
      <c r="H229" s="17">
        <f>'II.Concepto de gasto'!$E$8</f>
        <v>14536407.939999999</v>
      </c>
      <c r="I229" s="18" t="b">
        <f>Tabla16[[#This Row],[Validación2]]=Tabla16[[#This Row],[Validación1]]</f>
        <v>1</v>
      </c>
    </row>
    <row r="230" spans="1:9" s="10" customFormat="1" x14ac:dyDescent="0.2">
      <c r="A230" s="7">
        <v>1</v>
      </c>
      <c r="B230" s="8" t="str">
        <f>'II.Concepto de gasto'!$B$1</f>
        <v>_48_Cultura</v>
      </c>
      <c r="C230" s="15" t="str">
        <f>'II.Concepto de gasto'!$B$2</f>
        <v>Instituto Nacional de Lenguas Indígenas</v>
      </c>
      <c r="D230" s="14" t="str">
        <f>'II.Concepto de gasto'!$E$7</f>
        <v>2021</v>
      </c>
      <c r="E230" s="16" t="str">
        <f>'II.Concepto de gasto'!$A$57</f>
        <v>37301-Pasajes marítimos, lacustres y fluviales para labores en campo y de supervisión</v>
      </c>
      <c r="F230" s="17">
        <f>'II.Concepto de gasto'!$E$57</f>
        <v>0</v>
      </c>
      <c r="G230" s="17">
        <f t="shared" si="4"/>
        <v>14536407.939999999</v>
      </c>
      <c r="H230" s="17">
        <f>'II.Concepto de gasto'!$E$8</f>
        <v>14536407.939999999</v>
      </c>
      <c r="I230" s="18" t="b">
        <f>Tabla16[[#This Row],[Validación2]]=Tabla16[[#This Row],[Validación1]]</f>
        <v>1</v>
      </c>
    </row>
    <row r="231" spans="1:9" s="10" customFormat="1" x14ac:dyDescent="0.2">
      <c r="A231" s="7">
        <v>1</v>
      </c>
      <c r="B231" s="8" t="str">
        <f>'II.Concepto de gasto'!$B$1</f>
        <v>_48_Cultura</v>
      </c>
      <c r="C231" s="15" t="str">
        <f>'II.Concepto de gasto'!$B$2</f>
        <v>Instituto Nacional de Lenguas Indígenas</v>
      </c>
      <c r="D231" s="14" t="str">
        <f>'II.Concepto de gasto'!$E$7</f>
        <v>2021</v>
      </c>
      <c r="E231" s="16" t="str">
        <f>'II.Concepto de gasto'!$A$58</f>
        <v>37304-Pasajes marítimos, lacustres y fluviales para servidores públicos de mando en el desempeño de comisiones y funciones oficiales</v>
      </c>
      <c r="F231" s="17">
        <f>'II.Concepto de gasto'!$E$58</f>
        <v>0</v>
      </c>
      <c r="G231" s="17">
        <f t="shared" si="4"/>
        <v>14536407.939999999</v>
      </c>
      <c r="H231" s="17">
        <f>'II.Concepto de gasto'!$E$8</f>
        <v>14536407.939999999</v>
      </c>
      <c r="I231" s="18" t="b">
        <f>Tabla16[[#This Row],[Validación2]]=Tabla16[[#This Row],[Validación1]]</f>
        <v>1</v>
      </c>
    </row>
    <row r="232" spans="1:9" s="10" customFormat="1" x14ac:dyDescent="0.2">
      <c r="A232" s="7">
        <v>1</v>
      </c>
      <c r="B232" s="8" t="str">
        <f>'II.Concepto de gasto'!$B$1</f>
        <v>_48_Cultura</v>
      </c>
      <c r="C232" s="15" t="str">
        <f>'II.Concepto de gasto'!$B$2</f>
        <v>Instituto Nacional de Lenguas Indígenas</v>
      </c>
      <c r="D232" s="14" t="str">
        <f>'II.Concepto de gasto'!$E$7</f>
        <v>2021</v>
      </c>
      <c r="E232" s="16" t="str">
        <f>'II.Concepto de gasto'!$A$59</f>
        <v>37801 - Servicios integrales nacionales para servidores públicos en el desempeño de comisiones y funciones oficiales</v>
      </c>
      <c r="F232" s="17">
        <f>'II.Concepto de gasto'!$E$59</f>
        <v>0</v>
      </c>
      <c r="G232" s="17">
        <f t="shared" si="4"/>
        <v>14536407.939999999</v>
      </c>
      <c r="H232" s="17">
        <f>'II.Concepto de gasto'!$E$8</f>
        <v>14536407.939999999</v>
      </c>
      <c r="I232" s="18" t="b">
        <f>Tabla16[[#This Row],[Validación2]]=Tabla16[[#This Row],[Validación1]]</f>
        <v>1</v>
      </c>
    </row>
    <row r="233" spans="1:9" s="10" customFormat="1" x14ac:dyDescent="0.2">
      <c r="A233" s="7">
        <v>1</v>
      </c>
      <c r="B233" s="8" t="str">
        <f>'II.Concepto de gasto'!$B$1</f>
        <v>_48_Cultura</v>
      </c>
      <c r="C233" s="15" t="str">
        <f>'II.Concepto de gasto'!$B$2</f>
        <v>Instituto Nacional de Lenguas Indígenas</v>
      </c>
      <c r="D233" s="14" t="str">
        <f>'II.Concepto de gasto'!$E$7</f>
        <v>2021</v>
      </c>
      <c r="E233" s="16" t="str">
        <f>'II.Concepto de gasto'!$A$60</f>
        <v>37802 - Servicios integrales en el extranjero para servidores públicos en el desempeño de comisiones y funciones oficiales</v>
      </c>
      <c r="F233" s="17">
        <f>'II.Concepto de gasto'!$E$60</f>
        <v>0</v>
      </c>
      <c r="G233" s="17">
        <f t="shared" si="4"/>
        <v>14536407.939999999</v>
      </c>
      <c r="H233" s="17">
        <f>'II.Concepto de gasto'!$E$8</f>
        <v>14536407.939999999</v>
      </c>
      <c r="I233" s="18" t="b">
        <f>Tabla16[[#This Row],[Validación2]]=Tabla16[[#This Row],[Validación1]]</f>
        <v>1</v>
      </c>
    </row>
    <row r="234" spans="1:9" s="10" customFormat="1" x14ac:dyDescent="0.2">
      <c r="A234" s="7">
        <v>1</v>
      </c>
      <c r="B234" s="8" t="str">
        <f>'II.Concepto de gasto'!$B$1</f>
        <v>_48_Cultura</v>
      </c>
      <c r="C234" s="15" t="str">
        <f>'II.Concepto de gasto'!$B$2</f>
        <v>Instituto Nacional de Lenguas Indígenas</v>
      </c>
      <c r="D234" s="14" t="str">
        <f>'II.Concepto de gasto'!$E$7</f>
        <v>2021</v>
      </c>
      <c r="E234" s="16" t="str">
        <f>'II.Concepto de gasto'!$A$61</f>
        <v>38301 - Congresos y convenciones</v>
      </c>
      <c r="F234" s="17">
        <f>'II.Concepto de gasto'!$E$61</f>
        <v>0</v>
      </c>
      <c r="G234" s="17">
        <f t="shared" si="4"/>
        <v>14536407.939999999</v>
      </c>
      <c r="H234" s="17">
        <f>'II.Concepto de gasto'!$E$8</f>
        <v>14536407.939999999</v>
      </c>
      <c r="I234" s="18" t="b">
        <f>Tabla16[[#This Row],[Validación2]]=Tabla16[[#This Row],[Validación1]]</f>
        <v>1</v>
      </c>
    </row>
    <row r="235" spans="1:9" s="10" customFormat="1" x14ac:dyDescent="0.2">
      <c r="A235" s="7">
        <v>1</v>
      </c>
      <c r="B235" s="8" t="str">
        <f>'II.Concepto de gasto'!$B$1</f>
        <v>_48_Cultura</v>
      </c>
      <c r="C235" s="15" t="str">
        <f>'II.Concepto de gasto'!$B$2</f>
        <v>Instituto Nacional de Lenguas Indígenas</v>
      </c>
      <c r="D235" s="14" t="str">
        <f>'II.Concepto de gasto'!$E$7</f>
        <v>2021</v>
      </c>
      <c r="E235" s="16" t="str">
        <f>'II.Concepto de gasto'!$A$62</f>
        <v>38401 – Exposiciones</v>
      </c>
      <c r="F235" s="17">
        <f>'II.Concepto de gasto'!$E$62</f>
        <v>0</v>
      </c>
      <c r="G235" s="17">
        <f t="shared" si="4"/>
        <v>14536407.939999999</v>
      </c>
      <c r="H235" s="17">
        <f>'II.Concepto de gasto'!$E$8</f>
        <v>14536407.939999999</v>
      </c>
      <c r="I235" s="18" t="b">
        <f>Tabla16[[#This Row],[Validación2]]=Tabla16[[#This Row],[Validación1]]</f>
        <v>1</v>
      </c>
    </row>
    <row r="236" spans="1:9" s="10" customFormat="1" x14ac:dyDescent="0.2">
      <c r="A236" s="7">
        <v>1</v>
      </c>
      <c r="B236" s="8" t="str">
        <f>'II.Concepto de gasto'!$B$1</f>
        <v>_48_Cultura</v>
      </c>
      <c r="C236" s="15" t="str">
        <f>'II.Concepto de gasto'!$B$2</f>
        <v>Instituto Nacional de Lenguas Indígenas</v>
      </c>
      <c r="D236" s="14" t="str">
        <f>'II.Concepto de gasto'!$E$7</f>
        <v>2021</v>
      </c>
      <c r="E236" s="16" t="str">
        <f>'II.Concepto de gasto'!$A$63</f>
        <v>38501 - Gastos para alimentación de servidores públicos de mando</v>
      </c>
      <c r="F236" s="17">
        <f>'II.Concepto de gasto'!$E$63</f>
        <v>20000</v>
      </c>
      <c r="G236" s="17">
        <f t="shared" si="4"/>
        <v>14536407.939999999</v>
      </c>
      <c r="H236" s="17">
        <f>'II.Concepto de gasto'!$E$8</f>
        <v>14536407.939999999</v>
      </c>
      <c r="I236" s="18" t="b">
        <f>Tabla16[[#This Row],[Validación2]]=Tabla16[[#This Row],[Validación1]]</f>
        <v>1</v>
      </c>
    </row>
    <row r="237" spans="1:9" s="10" customFormat="1" x14ac:dyDescent="0.2">
      <c r="A237" s="7">
        <v>1</v>
      </c>
      <c r="B237" s="8" t="str">
        <f>'II.Concepto de gasto'!$B$1</f>
        <v>_48_Cultura</v>
      </c>
      <c r="C237" s="15" t="str">
        <f>'II.Concepto de gasto'!$B$2</f>
        <v>Instituto Nacional de Lenguas Indígenas</v>
      </c>
      <c r="D237" s="14" t="str">
        <f>'II.Concepto de gasto'!$E$7</f>
        <v>2021</v>
      </c>
      <c r="E237" s="16" t="str">
        <f>'II.Concepto de gasto'!$A$64</f>
        <v>51101 – Mobiliario</v>
      </c>
      <c r="F237" s="17">
        <f>'II.Concepto de gasto'!$E$64</f>
        <v>0</v>
      </c>
      <c r="G237" s="17">
        <f t="shared" si="4"/>
        <v>14536407.939999999</v>
      </c>
      <c r="H237" s="17">
        <f>'II.Concepto de gasto'!$E$8</f>
        <v>14536407.939999999</v>
      </c>
      <c r="I237" s="18" t="b">
        <f>Tabla16[[#This Row],[Validación2]]=Tabla16[[#This Row],[Validación1]]</f>
        <v>1</v>
      </c>
    </row>
    <row r="238" spans="1:9" s="10" customFormat="1" x14ac:dyDescent="0.2">
      <c r="A238" s="7">
        <v>1</v>
      </c>
      <c r="B238" s="8" t="str">
        <f>'II.Concepto de gasto'!$B$1</f>
        <v>_48_Cultura</v>
      </c>
      <c r="C238" s="15" t="str">
        <f>'II.Concepto de gasto'!$B$2</f>
        <v>Instituto Nacional de Lenguas Indígenas</v>
      </c>
      <c r="D238" s="14" t="str">
        <f>'II.Concepto de gasto'!$E$7</f>
        <v>2021</v>
      </c>
      <c r="E238" s="16" t="str">
        <f>'II.Concepto de gasto'!$A$65</f>
        <v>51201 - Muebles, excepto de oficina y estantería</v>
      </c>
      <c r="F238" s="17">
        <f>'II.Concepto de gasto'!$E$65</f>
        <v>0</v>
      </c>
      <c r="G238" s="17">
        <f t="shared" si="4"/>
        <v>14536407.939999999</v>
      </c>
      <c r="H238" s="17">
        <f>'II.Concepto de gasto'!$E$8</f>
        <v>14536407.939999999</v>
      </c>
      <c r="I238" s="18" t="b">
        <f>Tabla16[[#This Row],[Validación2]]=Tabla16[[#This Row],[Validación1]]</f>
        <v>1</v>
      </c>
    </row>
    <row r="239" spans="1:9" s="10" customFormat="1" x14ac:dyDescent="0.2">
      <c r="A239" s="7">
        <v>1</v>
      </c>
      <c r="B239" s="8" t="str">
        <f>'II.Concepto de gasto'!$B$1</f>
        <v>_48_Cultura</v>
      </c>
      <c r="C239" s="15" t="str">
        <f>'II.Concepto de gasto'!$B$2</f>
        <v>Instituto Nacional de Lenguas Indígenas</v>
      </c>
      <c r="D239" s="14" t="str">
        <f>'II.Concepto de gasto'!$E$7</f>
        <v>2021</v>
      </c>
      <c r="E239" s="16" t="str">
        <f>'II.Concepto de gasto'!$A$66</f>
        <v>51501 - Bienes informáticos</v>
      </c>
      <c r="F239" s="17">
        <f>'II.Concepto de gasto'!$E$66</f>
        <v>0</v>
      </c>
      <c r="G239" s="17">
        <f t="shared" si="4"/>
        <v>14536407.939999999</v>
      </c>
      <c r="H239" s="17">
        <f>'II.Concepto de gasto'!$E$8</f>
        <v>14536407.939999999</v>
      </c>
      <c r="I239" s="18" t="b">
        <f>Tabla16[[#This Row],[Validación2]]=Tabla16[[#This Row],[Validación1]]</f>
        <v>1</v>
      </c>
    </row>
    <row r="240" spans="1:9" s="10" customFormat="1" x14ac:dyDescent="0.2">
      <c r="A240" s="7">
        <v>1</v>
      </c>
      <c r="B240" s="8" t="str">
        <f>'II.Concepto de gasto'!$B$1</f>
        <v>_48_Cultura</v>
      </c>
      <c r="C240" s="15" t="str">
        <f>'II.Concepto de gasto'!$B$2</f>
        <v>Instituto Nacional de Lenguas Indígenas</v>
      </c>
      <c r="D240" s="14" t="str">
        <f>'II.Concepto de gasto'!$E$7</f>
        <v>2021</v>
      </c>
      <c r="E240" s="16" t="str">
        <f>'II.Concepto de gasto'!$A$67</f>
        <v>51901 - Equipo de administración</v>
      </c>
      <c r="F240" s="17">
        <f>'II.Concepto de gasto'!$E$67</f>
        <v>0</v>
      </c>
      <c r="G240" s="17">
        <f t="shared" si="4"/>
        <v>14536407.939999999</v>
      </c>
      <c r="H240" s="17">
        <f>'II.Concepto de gasto'!$E$8</f>
        <v>14536407.939999999</v>
      </c>
      <c r="I240" s="18" t="b">
        <f>Tabla16[[#This Row],[Validación2]]=Tabla16[[#This Row],[Validación1]]</f>
        <v>1</v>
      </c>
    </row>
    <row r="241" spans="1:9" s="10" customFormat="1" x14ac:dyDescent="0.2">
      <c r="A241" s="7">
        <v>1</v>
      </c>
      <c r="B241" s="8" t="str">
        <f>'II.Concepto de gasto'!$B$1</f>
        <v>_48_Cultura</v>
      </c>
      <c r="C241" s="15" t="str">
        <f>'II.Concepto de gasto'!$B$2</f>
        <v>Instituto Nacional de Lenguas Indígenas</v>
      </c>
      <c r="D241" s="14" t="str">
        <f>'II.Concepto de gasto'!$E$7</f>
        <v>2021</v>
      </c>
      <c r="E241" s="16" t="str">
        <f>'II.Concepto de gasto'!$A$68</f>
        <v>56501 - Equipos y aparatos de comunicaciones y telecomunicaciones</v>
      </c>
      <c r="F241" s="17">
        <f>'II.Concepto de gasto'!$E$68</f>
        <v>0</v>
      </c>
      <c r="G241" s="17">
        <f t="shared" si="4"/>
        <v>14536407.939999999</v>
      </c>
      <c r="H241" s="17">
        <f>'II.Concepto de gasto'!$E$8</f>
        <v>14536407.939999999</v>
      </c>
      <c r="I241" s="18" t="b">
        <f>Tabla16[[#This Row],[Validación2]]=Tabla16[[#This Row],[Validación1]]</f>
        <v>1</v>
      </c>
    </row>
    <row r="242" spans="1:9" s="10" customFormat="1" x14ac:dyDescent="0.2">
      <c r="A242" s="7">
        <v>1</v>
      </c>
      <c r="B242" s="8" t="str">
        <f>'II.Concepto de gasto'!$B$1</f>
        <v>_48_Cultura</v>
      </c>
      <c r="C242" s="15" t="str">
        <f>'II.Concepto de gasto'!$B$2</f>
        <v>Instituto Nacional de Lenguas Indígenas</v>
      </c>
      <c r="D242" s="14" t="str">
        <f>'II.Concepto de gasto'!$F$7</f>
        <v>2022</v>
      </c>
      <c r="E242" s="16" t="str">
        <f>'II.Concepto de gasto'!$A$9</f>
        <v>14403 - Cuotas para el seguro de gastos médicos del personal civil</v>
      </c>
      <c r="F242" s="17">
        <f>'II.Concepto de gasto'!$F$9</f>
        <v>0</v>
      </c>
      <c r="G242" s="17">
        <f>SUM($F$242:$F$301)</f>
        <v>14276582.41</v>
      </c>
      <c r="H242" s="17">
        <f>'II.Concepto de gasto'!$F$8</f>
        <v>14276582.41</v>
      </c>
      <c r="I242" s="18" t="b">
        <f>Tabla16[[#This Row],[Validación2]]=Tabla16[[#This Row],[Validación1]]</f>
        <v>1</v>
      </c>
    </row>
    <row r="243" spans="1:9" s="10" customFormat="1" x14ac:dyDescent="0.2">
      <c r="A243" s="7">
        <v>1</v>
      </c>
      <c r="B243" s="8" t="str">
        <f>'II.Concepto de gasto'!$B$1</f>
        <v>_48_Cultura</v>
      </c>
      <c r="C243" s="15" t="str">
        <f>'II.Concepto de gasto'!$B$2</f>
        <v>Instituto Nacional de Lenguas Indígenas</v>
      </c>
      <c r="D243" s="14" t="str">
        <f>'II.Concepto de gasto'!$F$7</f>
        <v>2022</v>
      </c>
      <c r="E243" s="16" t="str">
        <f>'II.Concepto de gasto'!$A$10</f>
        <v>14404 - Cuotas para el seguro de separación individualizado</v>
      </c>
      <c r="F243" s="17">
        <f>'II.Concepto de gasto'!$F$10</f>
        <v>0</v>
      </c>
      <c r="G243" s="17">
        <f t="shared" ref="G243:G301" si="5">SUM($F$242:$F$301)</f>
        <v>14276582.41</v>
      </c>
      <c r="H243" s="17">
        <f>'II.Concepto de gasto'!$F$8</f>
        <v>14276582.41</v>
      </c>
      <c r="I243" s="18" t="b">
        <f>Tabla16[[#This Row],[Validación2]]=Tabla16[[#This Row],[Validación1]]</f>
        <v>1</v>
      </c>
    </row>
    <row r="244" spans="1:9" s="10" customFormat="1" x14ac:dyDescent="0.2">
      <c r="A244" s="7">
        <v>1</v>
      </c>
      <c r="B244" s="8" t="str">
        <f>'II.Concepto de gasto'!$B$1</f>
        <v>_48_Cultura</v>
      </c>
      <c r="C244" s="15" t="str">
        <f>'II.Concepto de gasto'!$B$2</f>
        <v>Instituto Nacional de Lenguas Indígenas</v>
      </c>
      <c r="D244" s="14" t="str">
        <f>'II.Concepto de gasto'!$F$7</f>
        <v>2022</v>
      </c>
      <c r="E244" s="16" t="str">
        <f>'II.Concepto de gasto'!$A$11</f>
        <v>21101 - Materiales y útiles de oficina</v>
      </c>
      <c r="F244" s="17">
        <f>'II.Concepto de gasto'!$F$11</f>
        <v>118068.72</v>
      </c>
      <c r="G244" s="17">
        <f t="shared" si="5"/>
        <v>14276582.41</v>
      </c>
      <c r="H244" s="17">
        <f>'II.Concepto de gasto'!$F$8</f>
        <v>14276582.41</v>
      </c>
      <c r="I244" s="18" t="b">
        <f>Tabla16[[#This Row],[Validación2]]=Tabla16[[#This Row],[Validación1]]</f>
        <v>1</v>
      </c>
    </row>
    <row r="245" spans="1:9" s="10" customFormat="1" x14ac:dyDescent="0.2">
      <c r="A245" s="7">
        <v>1</v>
      </c>
      <c r="B245" s="8" t="str">
        <f>'II.Concepto de gasto'!$B$1</f>
        <v>_48_Cultura</v>
      </c>
      <c r="C245" s="15" t="str">
        <f>'II.Concepto de gasto'!$B$2</f>
        <v>Instituto Nacional de Lenguas Indígenas</v>
      </c>
      <c r="D245" s="14" t="str">
        <f>'II.Concepto de gasto'!$F$7</f>
        <v>2022</v>
      </c>
      <c r="E245" s="16" t="str">
        <f>'II.Concepto de gasto'!$A$12</f>
        <v>21201 - Materiales y útiles de impresión y reproducción</v>
      </c>
      <c r="F245" s="17">
        <f>'II.Concepto de gasto'!$F$12</f>
        <v>0</v>
      </c>
      <c r="G245" s="17">
        <f t="shared" si="5"/>
        <v>14276582.41</v>
      </c>
      <c r="H245" s="17">
        <f>'II.Concepto de gasto'!$F$8</f>
        <v>14276582.41</v>
      </c>
      <c r="I245" s="18" t="b">
        <f>Tabla16[[#This Row],[Validación2]]=Tabla16[[#This Row],[Validación1]]</f>
        <v>1</v>
      </c>
    </row>
    <row r="246" spans="1:9" s="10" customFormat="1" x14ac:dyDescent="0.2">
      <c r="A246" s="7">
        <v>1</v>
      </c>
      <c r="B246" s="8" t="str">
        <f>'II.Concepto de gasto'!$B$1</f>
        <v>_48_Cultura</v>
      </c>
      <c r="C246" s="15" t="str">
        <f>'II.Concepto de gasto'!$B$2</f>
        <v>Instituto Nacional de Lenguas Indígenas</v>
      </c>
      <c r="D246" s="14" t="str">
        <f>'II.Concepto de gasto'!$F$7</f>
        <v>2022</v>
      </c>
      <c r="E246" s="16" t="str">
        <f>'II.Concepto de gasto'!$A$13</f>
        <v>21401 - Materiales y útiles consumibles para el procesamiento en equipos y bienes informáticos</v>
      </c>
      <c r="F246" s="17">
        <f>'II.Concepto de gasto'!$F$13</f>
        <v>39450.14</v>
      </c>
      <c r="G246" s="17">
        <f t="shared" si="5"/>
        <v>14276582.41</v>
      </c>
      <c r="H246" s="17">
        <f>'II.Concepto de gasto'!$F$8</f>
        <v>14276582.41</v>
      </c>
      <c r="I246" s="18" t="b">
        <f>Tabla16[[#This Row],[Validación2]]=Tabla16[[#This Row],[Validación1]]</f>
        <v>1</v>
      </c>
    </row>
    <row r="247" spans="1:9" s="10" customFormat="1" x14ac:dyDescent="0.2">
      <c r="A247" s="7">
        <v>1</v>
      </c>
      <c r="B247" s="8" t="str">
        <f>'II.Concepto de gasto'!$B$1</f>
        <v>_48_Cultura</v>
      </c>
      <c r="C247" s="15" t="str">
        <f>'II.Concepto de gasto'!$B$2</f>
        <v>Instituto Nacional de Lenguas Indígenas</v>
      </c>
      <c r="D247" s="14" t="str">
        <f>'II.Concepto de gasto'!$F$7</f>
        <v>2022</v>
      </c>
      <c r="E247" s="16" t="str">
        <f>'II.Concepto de gasto'!$A$14</f>
        <v>21501 - Material de apoyo informativo</v>
      </c>
      <c r="F247" s="17">
        <f>'II.Concepto de gasto'!$F$14</f>
        <v>0</v>
      </c>
      <c r="G247" s="17">
        <f t="shared" si="5"/>
        <v>14276582.41</v>
      </c>
      <c r="H247" s="17">
        <f>'II.Concepto de gasto'!$F$8</f>
        <v>14276582.41</v>
      </c>
      <c r="I247" s="18" t="b">
        <f>Tabla16[[#This Row],[Validación2]]=Tabla16[[#This Row],[Validación1]]</f>
        <v>1</v>
      </c>
    </row>
    <row r="248" spans="1:9" s="10" customFormat="1" x14ac:dyDescent="0.2">
      <c r="A248" s="7">
        <v>1</v>
      </c>
      <c r="B248" s="8" t="str">
        <f>'II.Concepto de gasto'!$B$1</f>
        <v>_48_Cultura</v>
      </c>
      <c r="C248" s="15" t="str">
        <f>'II.Concepto de gasto'!$B$2</f>
        <v>Instituto Nacional de Lenguas Indígenas</v>
      </c>
      <c r="D248" s="14" t="str">
        <f>'II.Concepto de gasto'!$F$7</f>
        <v>2022</v>
      </c>
      <c r="E248" s="16" t="str">
        <f>'II.Concepto de gasto'!$A$15</f>
        <v>22102 - Productos alimenticios para personas derivado de la prestación de servicios públicos en unidades de salud, educativas, de readaptación social y otras</v>
      </c>
      <c r="F248" s="17">
        <f>'II.Concepto de gasto'!$F$15</f>
        <v>0</v>
      </c>
      <c r="G248" s="17">
        <f t="shared" si="5"/>
        <v>14276582.41</v>
      </c>
      <c r="H248" s="17">
        <f>'II.Concepto de gasto'!$F$8</f>
        <v>14276582.41</v>
      </c>
      <c r="I248" s="18" t="b">
        <f>Tabla16[[#This Row],[Validación2]]=Tabla16[[#This Row],[Validación1]]</f>
        <v>1</v>
      </c>
    </row>
    <row r="249" spans="1:9" s="10" customFormat="1" x14ac:dyDescent="0.2">
      <c r="A249" s="7">
        <v>1</v>
      </c>
      <c r="B249" s="8" t="str">
        <f>'II.Concepto de gasto'!$B$1</f>
        <v>_48_Cultura</v>
      </c>
      <c r="C249" s="15" t="str">
        <f>'II.Concepto de gasto'!$B$2</f>
        <v>Instituto Nacional de Lenguas Indígenas</v>
      </c>
      <c r="D249" s="14" t="str">
        <f>'II.Concepto de gasto'!$F$7</f>
        <v>2022</v>
      </c>
      <c r="E249" s="16" t="str">
        <f>'II.Concepto de gasto'!$A$16</f>
        <v>22103 - Productos alimenticios para el personal que realiza labores en campo o de supervisión</v>
      </c>
      <c r="F249" s="17">
        <f>'II.Concepto de gasto'!$F$16</f>
        <v>0</v>
      </c>
      <c r="G249" s="17">
        <f t="shared" si="5"/>
        <v>14276582.41</v>
      </c>
      <c r="H249" s="17">
        <f>'II.Concepto de gasto'!$F$8</f>
        <v>14276582.41</v>
      </c>
      <c r="I249" s="18" t="b">
        <f>Tabla16[[#This Row],[Validación2]]=Tabla16[[#This Row],[Validación1]]</f>
        <v>1</v>
      </c>
    </row>
    <row r="250" spans="1:9" s="10" customFormat="1" x14ac:dyDescent="0.2">
      <c r="A250" s="7">
        <v>1</v>
      </c>
      <c r="B250" s="8" t="str">
        <f>'II.Concepto de gasto'!$B$1</f>
        <v>_48_Cultura</v>
      </c>
      <c r="C250" s="15" t="str">
        <f>'II.Concepto de gasto'!$B$2</f>
        <v>Instituto Nacional de Lenguas Indígenas</v>
      </c>
      <c r="D250" s="14" t="str">
        <f>'II.Concepto de gasto'!$F$7</f>
        <v>2022</v>
      </c>
      <c r="E250" s="16" t="str">
        <f>'II.Concepto de gasto'!$A$17</f>
        <v>22104 - Productos alimenticios para el personal en las instalaciones de las dependencias y entidades</v>
      </c>
      <c r="F250" s="17">
        <f>'II.Concepto de gasto'!$F$17</f>
        <v>26497.71</v>
      </c>
      <c r="G250" s="17">
        <f t="shared" si="5"/>
        <v>14276582.41</v>
      </c>
      <c r="H250" s="17">
        <f>'II.Concepto de gasto'!$F$8</f>
        <v>14276582.41</v>
      </c>
      <c r="I250" s="18" t="b">
        <f>Tabla16[[#This Row],[Validación2]]=Tabla16[[#This Row],[Validación1]]</f>
        <v>1</v>
      </c>
    </row>
    <row r="251" spans="1:9" s="10" customFormat="1" x14ac:dyDescent="0.2">
      <c r="A251" s="7">
        <v>1</v>
      </c>
      <c r="B251" s="8" t="str">
        <f>'II.Concepto de gasto'!$B$1</f>
        <v>_48_Cultura</v>
      </c>
      <c r="C251" s="15" t="str">
        <f>'II.Concepto de gasto'!$B$2</f>
        <v>Instituto Nacional de Lenguas Indígenas</v>
      </c>
      <c r="D251" s="14" t="str">
        <f>'II.Concepto de gasto'!$F$7</f>
        <v>2022</v>
      </c>
      <c r="E251" s="16" t="str">
        <f>'II.Concepto de gasto'!$A$18</f>
        <v>22106 - Productos alimenticios para el personal derivado de actividades extraordinarias</v>
      </c>
      <c r="F251" s="17">
        <f>'II.Concepto de gasto'!$F$18</f>
        <v>26875.49</v>
      </c>
      <c r="G251" s="17">
        <f t="shared" si="5"/>
        <v>14276582.41</v>
      </c>
      <c r="H251" s="17">
        <f>'II.Concepto de gasto'!$F$8</f>
        <v>14276582.41</v>
      </c>
      <c r="I251" s="18" t="b">
        <f>Tabla16[[#This Row],[Validación2]]=Tabla16[[#This Row],[Validación1]]</f>
        <v>1</v>
      </c>
    </row>
    <row r="252" spans="1:9" s="10" customFormat="1" x14ac:dyDescent="0.2">
      <c r="A252" s="7">
        <v>1</v>
      </c>
      <c r="B252" s="8" t="str">
        <f>'II.Concepto de gasto'!$B$1</f>
        <v>_48_Cultura</v>
      </c>
      <c r="C252" s="15" t="str">
        <f>'II.Concepto de gasto'!$B$2</f>
        <v>Instituto Nacional de Lenguas Indígenas</v>
      </c>
      <c r="D252" s="14" t="str">
        <f>'II.Concepto de gasto'!$F$7</f>
        <v>2022</v>
      </c>
      <c r="E252" s="16" t="str">
        <f>'II.Concepto de gasto'!$A$19</f>
        <v>26102 - Combustibles, lubricantes y aditivos para vehículos terrestres, aéreos, marítimos, lacustres y fluviales destinados a servicios públicos y la operación de programas públicos</v>
      </c>
      <c r="F252" s="17">
        <f>'II.Concepto de gasto'!$F$19</f>
        <v>0</v>
      </c>
      <c r="G252" s="17">
        <f t="shared" si="5"/>
        <v>14276582.41</v>
      </c>
      <c r="H252" s="17">
        <f>'II.Concepto de gasto'!$F$8</f>
        <v>14276582.41</v>
      </c>
      <c r="I252" s="18" t="b">
        <f>Tabla16[[#This Row],[Validación2]]=Tabla16[[#This Row],[Validación1]]</f>
        <v>1</v>
      </c>
    </row>
    <row r="253" spans="1:9" s="10" customFormat="1" x14ac:dyDescent="0.2">
      <c r="A253" s="7">
        <v>1</v>
      </c>
      <c r="B253" s="8" t="str">
        <f>'II.Concepto de gasto'!$B$1</f>
        <v>_48_Cultura</v>
      </c>
      <c r="C253" s="15" t="str">
        <f>'II.Concepto de gasto'!$B$2</f>
        <v>Instituto Nacional de Lenguas Indígenas</v>
      </c>
      <c r="D253" s="14" t="str">
        <f>'II.Concepto de gasto'!$F$7</f>
        <v>2022</v>
      </c>
      <c r="E253" s="16" t="str">
        <f>'II.Concepto de gasto'!$A$20</f>
        <v>26103 - Combustibles, lubricantes y aditivos para vehículos terrestres, aéreos, marítimos, lacustres y fluviales destinados a servicios administrativos</v>
      </c>
      <c r="F253" s="17">
        <f>'II.Concepto de gasto'!$F$20</f>
        <v>0</v>
      </c>
      <c r="G253" s="17">
        <f t="shared" si="5"/>
        <v>14276582.41</v>
      </c>
      <c r="H253" s="17">
        <f>'II.Concepto de gasto'!$F$8</f>
        <v>14276582.41</v>
      </c>
      <c r="I253" s="18" t="b">
        <f>Tabla16[[#This Row],[Validación2]]=Tabla16[[#This Row],[Validación1]]</f>
        <v>1</v>
      </c>
    </row>
    <row r="254" spans="1:9" s="10" customFormat="1" x14ac:dyDescent="0.2">
      <c r="A254" s="7">
        <v>1</v>
      </c>
      <c r="B254" s="8" t="str">
        <f>'II.Concepto de gasto'!$B$1</f>
        <v>_48_Cultura</v>
      </c>
      <c r="C254" s="15" t="str">
        <f>'II.Concepto de gasto'!$B$2</f>
        <v>Instituto Nacional de Lenguas Indígenas</v>
      </c>
      <c r="D254" s="14" t="str">
        <f>'II.Concepto de gasto'!$F$7</f>
        <v>2022</v>
      </c>
      <c r="E254" s="16" t="str">
        <f>'II.Concepto de gasto'!$A$21</f>
        <v>26104 - Combustibles, lubricantes y aditivos para vehículos terrestres, aéreos, marítimos, lacustres y fluviales asignados a servidores públicos</v>
      </c>
      <c r="F254" s="17">
        <f>'II.Concepto de gasto'!$F$21</f>
        <v>268363.94</v>
      </c>
      <c r="G254" s="17">
        <f t="shared" si="5"/>
        <v>14276582.41</v>
      </c>
      <c r="H254" s="17">
        <f>'II.Concepto de gasto'!$F$8</f>
        <v>14276582.41</v>
      </c>
      <c r="I254" s="18" t="b">
        <f>Tabla16[[#This Row],[Validación2]]=Tabla16[[#This Row],[Validación1]]</f>
        <v>1</v>
      </c>
    </row>
    <row r="255" spans="1:9" s="10" customFormat="1" x14ac:dyDescent="0.2">
      <c r="A255" s="7">
        <v>1</v>
      </c>
      <c r="B255" s="8" t="str">
        <f>'II.Concepto de gasto'!$B$1</f>
        <v>_48_Cultura</v>
      </c>
      <c r="C255" s="15" t="str">
        <f>'II.Concepto de gasto'!$B$2</f>
        <v>Instituto Nacional de Lenguas Indígenas</v>
      </c>
      <c r="D255" s="14" t="str">
        <f>'II.Concepto de gasto'!$F$7</f>
        <v>2022</v>
      </c>
      <c r="E255" s="16" t="str">
        <f>'II.Concepto de gasto'!$A$22</f>
        <v>26105 - Combustibles, lubricantes y aditivos para maquinaria, equipo de producción y servicios administrativos</v>
      </c>
      <c r="F255" s="17">
        <f>'II.Concepto de gasto'!$F$22</f>
        <v>0</v>
      </c>
      <c r="G255" s="17">
        <f t="shared" si="5"/>
        <v>14276582.41</v>
      </c>
      <c r="H255" s="17">
        <f>'II.Concepto de gasto'!$F$8</f>
        <v>14276582.41</v>
      </c>
      <c r="I255" s="18" t="b">
        <f>Tabla16[[#This Row],[Validación2]]=Tabla16[[#This Row],[Validación1]]</f>
        <v>1</v>
      </c>
    </row>
    <row r="256" spans="1:9" s="10" customFormat="1" x14ac:dyDescent="0.2">
      <c r="A256" s="7">
        <v>1</v>
      </c>
      <c r="B256" s="8" t="str">
        <f>'II.Concepto de gasto'!$B$1</f>
        <v>_48_Cultura</v>
      </c>
      <c r="C256" s="15" t="str">
        <f>'II.Concepto de gasto'!$B$2</f>
        <v>Instituto Nacional de Lenguas Indígenas</v>
      </c>
      <c r="D256" s="14" t="str">
        <f>'II.Concepto de gasto'!$F$7</f>
        <v>2022</v>
      </c>
      <c r="E256" s="16" t="str">
        <f>'II.Concepto de gasto'!$A$23</f>
        <v>31201 Servicios de gas</v>
      </c>
      <c r="F256" s="17">
        <f>'II.Concepto de gasto'!$F$23</f>
        <v>0</v>
      </c>
      <c r="G256" s="17">
        <f t="shared" si="5"/>
        <v>14276582.41</v>
      </c>
      <c r="H256" s="17">
        <f>'II.Concepto de gasto'!$F$8</f>
        <v>14276582.41</v>
      </c>
      <c r="I256" s="18" t="b">
        <f>Tabla16[[#This Row],[Validación2]]=Tabla16[[#This Row],[Validación1]]</f>
        <v>1</v>
      </c>
    </row>
    <row r="257" spans="1:9" s="10" customFormat="1" x14ac:dyDescent="0.2">
      <c r="A257" s="7">
        <v>1</v>
      </c>
      <c r="B257" s="8" t="str">
        <f>'II.Concepto de gasto'!$B$1</f>
        <v>_48_Cultura</v>
      </c>
      <c r="C257" s="15" t="str">
        <f>'II.Concepto de gasto'!$B$2</f>
        <v>Instituto Nacional de Lenguas Indígenas</v>
      </c>
      <c r="D257" s="14" t="str">
        <f>'II.Concepto de gasto'!$F$7</f>
        <v>2022</v>
      </c>
      <c r="E257" s="16" t="str">
        <f>'II.Concepto de gasto'!$A$24</f>
        <v>31301 Servicios de agua</v>
      </c>
      <c r="F257" s="17">
        <f>'II.Concepto de gasto'!$F$24</f>
        <v>131559.79999999999</v>
      </c>
      <c r="G257" s="17">
        <f t="shared" si="5"/>
        <v>14276582.41</v>
      </c>
      <c r="H257" s="17">
        <f>'II.Concepto de gasto'!$F$8</f>
        <v>14276582.41</v>
      </c>
      <c r="I257" s="18" t="b">
        <f>Tabla16[[#This Row],[Validación2]]=Tabla16[[#This Row],[Validación1]]</f>
        <v>1</v>
      </c>
    </row>
    <row r="258" spans="1:9" s="10" customFormat="1" x14ac:dyDescent="0.2">
      <c r="A258" s="7">
        <v>1</v>
      </c>
      <c r="B258" s="8" t="str">
        <f>'II.Concepto de gasto'!$B$1</f>
        <v>_48_Cultura</v>
      </c>
      <c r="C258" s="15" t="str">
        <f>'II.Concepto de gasto'!$B$2</f>
        <v>Instituto Nacional de Lenguas Indígenas</v>
      </c>
      <c r="D258" s="14" t="str">
        <f>'II.Concepto de gasto'!$F$7</f>
        <v>2022</v>
      </c>
      <c r="E258" s="16" t="str">
        <f>'II.Concepto de gasto'!$A$25</f>
        <v>31401 - Servicio telefónico convencional</v>
      </c>
      <c r="F258" s="17">
        <f>'II.Concepto de gasto'!$F$25</f>
        <v>0</v>
      </c>
      <c r="G258" s="17">
        <f t="shared" si="5"/>
        <v>14276582.41</v>
      </c>
      <c r="H258" s="17">
        <f>'II.Concepto de gasto'!$F$8</f>
        <v>14276582.41</v>
      </c>
      <c r="I258" s="18" t="b">
        <f>Tabla16[[#This Row],[Validación2]]=Tabla16[[#This Row],[Validación1]]</f>
        <v>1</v>
      </c>
    </row>
    <row r="259" spans="1:9" s="10" customFormat="1" x14ac:dyDescent="0.2">
      <c r="A259" s="7">
        <v>1</v>
      </c>
      <c r="B259" s="8" t="str">
        <f>'II.Concepto de gasto'!$B$1</f>
        <v>_48_Cultura</v>
      </c>
      <c r="C259" s="15" t="str">
        <f>'II.Concepto de gasto'!$B$2</f>
        <v>Instituto Nacional de Lenguas Indígenas</v>
      </c>
      <c r="D259" s="14" t="str">
        <f>'II.Concepto de gasto'!$F$7</f>
        <v>2022</v>
      </c>
      <c r="E259" s="16" t="str">
        <f>'II.Concepto de gasto'!$A$26</f>
        <v>31501 - Servicio de telefonía celular</v>
      </c>
      <c r="F259" s="17">
        <f>'II.Concepto de gasto'!$F$26</f>
        <v>0</v>
      </c>
      <c r="G259" s="17">
        <f t="shared" si="5"/>
        <v>14276582.41</v>
      </c>
      <c r="H259" s="17">
        <f>'II.Concepto de gasto'!$F$8</f>
        <v>14276582.41</v>
      </c>
      <c r="I259" s="18" t="b">
        <f>Tabla16[[#This Row],[Validación2]]=Tabla16[[#This Row],[Validación1]]</f>
        <v>1</v>
      </c>
    </row>
    <row r="260" spans="1:9" s="10" customFormat="1" x14ac:dyDescent="0.2">
      <c r="A260" s="7">
        <v>1</v>
      </c>
      <c r="B260" s="8" t="str">
        <f>'II.Concepto de gasto'!$B$1</f>
        <v>_48_Cultura</v>
      </c>
      <c r="C260" s="15" t="str">
        <f>'II.Concepto de gasto'!$B$2</f>
        <v>Instituto Nacional de Lenguas Indígenas</v>
      </c>
      <c r="D260" s="14" t="str">
        <f>'II.Concepto de gasto'!$F$7</f>
        <v>2022</v>
      </c>
      <c r="E260" s="16" t="str">
        <f>'II.Concepto de gasto'!$A$27</f>
        <v>31601 Servicio de radiolocalización</v>
      </c>
      <c r="F260" s="17">
        <f>'II.Concepto de gasto'!$F$27</f>
        <v>0</v>
      </c>
      <c r="G260" s="17">
        <f t="shared" si="5"/>
        <v>14276582.41</v>
      </c>
      <c r="H260" s="17">
        <f>'II.Concepto de gasto'!$F$8</f>
        <v>14276582.41</v>
      </c>
      <c r="I260" s="18" t="b">
        <f>Tabla16[[#This Row],[Validación2]]=Tabla16[[#This Row],[Validación1]]</f>
        <v>1</v>
      </c>
    </row>
    <row r="261" spans="1:9" s="10" customFormat="1" x14ac:dyDescent="0.2">
      <c r="A261" s="7">
        <v>1</v>
      </c>
      <c r="B261" s="8" t="str">
        <f>'II.Concepto de gasto'!$B$1</f>
        <v>_48_Cultura</v>
      </c>
      <c r="C261" s="15" t="str">
        <f>'II.Concepto de gasto'!$B$2</f>
        <v>Instituto Nacional de Lenguas Indígenas</v>
      </c>
      <c r="D261" s="14" t="str">
        <f>'II.Concepto de gasto'!$F$7</f>
        <v>2022</v>
      </c>
      <c r="E261" s="16" t="str">
        <f>'II.Concepto de gasto'!$A$28</f>
        <v>31602 Servicios de telecomunicaciones</v>
      </c>
      <c r="F261" s="17">
        <f>'II.Concepto de gasto'!$F$28</f>
        <v>0</v>
      </c>
      <c r="G261" s="17">
        <f t="shared" si="5"/>
        <v>14276582.41</v>
      </c>
      <c r="H261" s="17">
        <f>'II.Concepto de gasto'!$F$8</f>
        <v>14276582.41</v>
      </c>
      <c r="I261" s="18" t="b">
        <f>Tabla16[[#This Row],[Validación2]]=Tabla16[[#This Row],[Validación1]]</f>
        <v>1</v>
      </c>
    </row>
    <row r="262" spans="1:9" s="10" customFormat="1" x14ac:dyDescent="0.2">
      <c r="A262" s="7">
        <v>1</v>
      </c>
      <c r="B262" s="8" t="str">
        <f>'II.Concepto de gasto'!$B$1</f>
        <v>_48_Cultura</v>
      </c>
      <c r="C262" s="15" t="str">
        <f>'II.Concepto de gasto'!$B$2</f>
        <v>Instituto Nacional de Lenguas Indígenas</v>
      </c>
      <c r="D262" s="14" t="str">
        <f>'II.Concepto de gasto'!$F$7</f>
        <v>2022</v>
      </c>
      <c r="E262" s="16" t="str">
        <f>'II.Concepto de gasto'!$A$29</f>
        <v>31603 Servicios de internet</v>
      </c>
      <c r="F262" s="17">
        <f>'II.Concepto de gasto'!$F$29</f>
        <v>0</v>
      </c>
      <c r="G262" s="17">
        <f t="shared" si="5"/>
        <v>14276582.41</v>
      </c>
      <c r="H262" s="17">
        <f>'II.Concepto de gasto'!$F$8</f>
        <v>14276582.41</v>
      </c>
      <c r="I262" s="18" t="b">
        <f>Tabla16[[#This Row],[Validación2]]=Tabla16[[#This Row],[Validación1]]</f>
        <v>1</v>
      </c>
    </row>
    <row r="263" spans="1:9" s="10" customFormat="1" x14ac:dyDescent="0.2">
      <c r="A263" s="7">
        <v>1</v>
      </c>
      <c r="B263" s="8" t="str">
        <f>'II.Concepto de gasto'!$B$1</f>
        <v>_48_Cultura</v>
      </c>
      <c r="C263" s="15" t="str">
        <f>'II.Concepto de gasto'!$B$2</f>
        <v>Instituto Nacional de Lenguas Indígenas</v>
      </c>
      <c r="D263" s="14" t="str">
        <f>'II.Concepto de gasto'!$F$7</f>
        <v>2022</v>
      </c>
      <c r="E263" s="16" t="str">
        <f>'II.Concepto de gasto'!$A$30</f>
        <v>31701 Servicio de conducción de señales analógicas y digitales</v>
      </c>
      <c r="F263" s="17">
        <f>'II.Concepto de gasto'!$F$30</f>
        <v>290954.63</v>
      </c>
      <c r="G263" s="17">
        <f t="shared" si="5"/>
        <v>14276582.41</v>
      </c>
      <c r="H263" s="17">
        <f>'II.Concepto de gasto'!$F$8</f>
        <v>14276582.41</v>
      </c>
      <c r="I263" s="18" t="b">
        <f>Tabla16[[#This Row],[Validación2]]=Tabla16[[#This Row],[Validación1]]</f>
        <v>1</v>
      </c>
    </row>
    <row r="264" spans="1:9" s="10" customFormat="1" x14ac:dyDescent="0.2">
      <c r="A264" s="7">
        <v>1</v>
      </c>
      <c r="B264" s="8" t="str">
        <f>'II.Concepto de gasto'!$B$1</f>
        <v>_48_Cultura</v>
      </c>
      <c r="C264" s="15" t="str">
        <f>'II.Concepto de gasto'!$B$2</f>
        <v>Instituto Nacional de Lenguas Indígenas</v>
      </c>
      <c r="D264" s="14" t="str">
        <f>'II.Concepto de gasto'!$F$7</f>
        <v>2022</v>
      </c>
      <c r="E264" s="16" t="str">
        <f>'II.Concepto de gasto'!$A$31</f>
        <v>31801 Servicio postal</v>
      </c>
      <c r="F264" s="17">
        <f>'II.Concepto de gasto'!$F$31</f>
        <v>90558.64</v>
      </c>
      <c r="G264" s="17">
        <f t="shared" si="5"/>
        <v>14276582.41</v>
      </c>
      <c r="H264" s="17">
        <f>'II.Concepto de gasto'!$F$8</f>
        <v>14276582.41</v>
      </c>
      <c r="I264" s="18" t="b">
        <f>Tabla16[[#This Row],[Validación2]]=Tabla16[[#This Row],[Validación1]]</f>
        <v>1</v>
      </c>
    </row>
    <row r="265" spans="1:9" s="10" customFormat="1" x14ac:dyDescent="0.2">
      <c r="A265" s="7">
        <v>1</v>
      </c>
      <c r="B265" s="8" t="str">
        <f>'II.Concepto de gasto'!$B$1</f>
        <v>_48_Cultura</v>
      </c>
      <c r="C265" s="15" t="str">
        <f>'II.Concepto de gasto'!$B$2</f>
        <v>Instituto Nacional de Lenguas Indígenas</v>
      </c>
      <c r="D265" s="14" t="str">
        <f>'II.Concepto de gasto'!$F$7</f>
        <v>2022</v>
      </c>
      <c r="E265" s="16" t="str">
        <f>'II.Concepto de gasto'!$A$32</f>
        <v>31802 Servicio telegráfico</v>
      </c>
      <c r="F265" s="17">
        <f>'II.Concepto de gasto'!$F$32</f>
        <v>0</v>
      </c>
      <c r="G265" s="17">
        <f t="shared" si="5"/>
        <v>14276582.41</v>
      </c>
      <c r="H265" s="17">
        <f>'II.Concepto de gasto'!$F$8</f>
        <v>14276582.41</v>
      </c>
      <c r="I265" s="18" t="b">
        <f>Tabla16[[#This Row],[Validación2]]=Tabla16[[#This Row],[Validación1]]</f>
        <v>1</v>
      </c>
    </row>
    <row r="266" spans="1:9" s="10" customFormat="1" x14ac:dyDescent="0.2">
      <c r="A266" s="7">
        <v>1</v>
      </c>
      <c r="B266" s="8" t="str">
        <f>'II.Concepto de gasto'!$B$1</f>
        <v>_48_Cultura</v>
      </c>
      <c r="C266" s="15" t="str">
        <f>'II.Concepto de gasto'!$B$2</f>
        <v>Instituto Nacional de Lenguas Indígenas</v>
      </c>
      <c r="D266" s="14" t="str">
        <f>'II.Concepto de gasto'!$F$7</f>
        <v>2022</v>
      </c>
      <c r="E266" s="16" t="str">
        <f>'II.Concepto de gasto'!$A$33</f>
        <v>31901 Servicios integrales de telecomunicación</v>
      </c>
      <c r="F266" s="17">
        <f>'II.Concepto de gasto'!$F$33</f>
        <v>0</v>
      </c>
      <c r="G266" s="17">
        <f t="shared" si="5"/>
        <v>14276582.41</v>
      </c>
      <c r="H266" s="17">
        <f>'II.Concepto de gasto'!$F$8</f>
        <v>14276582.41</v>
      </c>
      <c r="I266" s="18" t="b">
        <f>Tabla16[[#This Row],[Validación2]]=Tabla16[[#This Row],[Validación1]]</f>
        <v>1</v>
      </c>
    </row>
    <row r="267" spans="1:9" s="10" customFormat="1" x14ac:dyDescent="0.2">
      <c r="A267" s="7">
        <v>1</v>
      </c>
      <c r="B267" s="8" t="str">
        <f>'II.Concepto de gasto'!$B$1</f>
        <v>_48_Cultura</v>
      </c>
      <c r="C267" s="15" t="str">
        <f>'II.Concepto de gasto'!$B$2</f>
        <v>Instituto Nacional de Lenguas Indígenas</v>
      </c>
      <c r="D267" s="14" t="str">
        <f>'II.Concepto de gasto'!$F$7</f>
        <v>2022</v>
      </c>
      <c r="E267" s="16" t="str">
        <f>'II.Concepto de gasto'!$A$34</f>
        <v>31902 Contratación de otros servicios</v>
      </c>
      <c r="F267" s="17">
        <f>'II.Concepto de gasto'!$F$34</f>
        <v>0</v>
      </c>
      <c r="G267" s="17">
        <f t="shared" si="5"/>
        <v>14276582.41</v>
      </c>
      <c r="H267" s="17">
        <f>'II.Concepto de gasto'!$F$8</f>
        <v>14276582.41</v>
      </c>
      <c r="I267" s="18" t="b">
        <f>Tabla16[[#This Row],[Validación2]]=Tabla16[[#This Row],[Validación1]]</f>
        <v>1</v>
      </c>
    </row>
    <row r="268" spans="1:9" s="10" customFormat="1" x14ac:dyDescent="0.2">
      <c r="A268" s="7">
        <v>1</v>
      </c>
      <c r="B268" s="8" t="str">
        <f>'II.Concepto de gasto'!$B$1</f>
        <v>_48_Cultura</v>
      </c>
      <c r="C268" s="15" t="str">
        <f>'II.Concepto de gasto'!$B$2</f>
        <v>Instituto Nacional de Lenguas Indígenas</v>
      </c>
      <c r="D268" s="14" t="str">
        <f>'II.Concepto de gasto'!$F$7</f>
        <v>2022</v>
      </c>
      <c r="E268" s="16" t="str">
        <f>'II.Concepto de gasto'!$A$35</f>
        <v>31904 Servicios integrales de infraestructura de cómputo</v>
      </c>
      <c r="F268" s="17">
        <f>'II.Concepto de gasto'!$F$35</f>
        <v>0</v>
      </c>
      <c r="G268" s="17">
        <f t="shared" si="5"/>
        <v>14276582.41</v>
      </c>
      <c r="H268" s="17">
        <f>'II.Concepto de gasto'!$F$8</f>
        <v>14276582.41</v>
      </c>
      <c r="I268" s="18" t="b">
        <f>Tabla16[[#This Row],[Validación2]]=Tabla16[[#This Row],[Validación1]]</f>
        <v>1</v>
      </c>
    </row>
    <row r="269" spans="1:9" s="10" customFormat="1" x14ac:dyDescent="0.2">
      <c r="A269" s="7">
        <v>1</v>
      </c>
      <c r="B269" s="8" t="str">
        <f>'II.Concepto de gasto'!$B$1</f>
        <v>_48_Cultura</v>
      </c>
      <c r="C269" s="15" t="str">
        <f>'II.Concepto de gasto'!$B$2</f>
        <v>Instituto Nacional de Lenguas Indígenas</v>
      </c>
      <c r="D269" s="14" t="str">
        <f>'II.Concepto de gasto'!$F$7</f>
        <v>2022</v>
      </c>
      <c r="E269" s="16" t="str">
        <f>'II.Concepto de gasto'!$A$36</f>
        <v>32101 - Arrendamiento de terrenos</v>
      </c>
      <c r="F269" s="17">
        <f>'II.Concepto de gasto'!$F$36</f>
        <v>0</v>
      </c>
      <c r="G269" s="17">
        <f t="shared" si="5"/>
        <v>14276582.41</v>
      </c>
      <c r="H269" s="17">
        <f>'II.Concepto de gasto'!$F$8</f>
        <v>14276582.41</v>
      </c>
      <c r="I269" s="18" t="b">
        <f>Tabla16[[#This Row],[Validación2]]=Tabla16[[#This Row],[Validación1]]</f>
        <v>1</v>
      </c>
    </row>
    <row r="270" spans="1:9" s="10" customFormat="1" x14ac:dyDescent="0.2">
      <c r="A270" s="7">
        <v>1</v>
      </c>
      <c r="B270" s="8" t="str">
        <f>'II.Concepto de gasto'!$B$1</f>
        <v>_48_Cultura</v>
      </c>
      <c r="C270" s="15" t="str">
        <f>'II.Concepto de gasto'!$B$2</f>
        <v>Instituto Nacional de Lenguas Indígenas</v>
      </c>
      <c r="D270" s="14" t="str">
        <f>'II.Concepto de gasto'!$F$7</f>
        <v>2022</v>
      </c>
      <c r="E270" s="16" t="str">
        <f>'II.Concepto de gasto'!$A$37</f>
        <v>32201 - Arrendamiento de edificios y locales</v>
      </c>
      <c r="F270" s="17">
        <f>'II.Concepto de gasto'!$F$37</f>
        <v>4566828.5999999996</v>
      </c>
      <c r="G270" s="17">
        <f t="shared" si="5"/>
        <v>14276582.41</v>
      </c>
      <c r="H270" s="17">
        <f>'II.Concepto de gasto'!$F$8</f>
        <v>14276582.41</v>
      </c>
      <c r="I270" s="18" t="b">
        <f>Tabla16[[#This Row],[Validación2]]=Tabla16[[#This Row],[Validación1]]</f>
        <v>1</v>
      </c>
    </row>
    <row r="271" spans="1:9" s="10" customFormat="1" x14ac:dyDescent="0.2">
      <c r="A271" s="7">
        <v>1</v>
      </c>
      <c r="B271" s="8" t="str">
        <f>'II.Concepto de gasto'!$B$1</f>
        <v>_48_Cultura</v>
      </c>
      <c r="C271" s="15" t="str">
        <f>'II.Concepto de gasto'!$B$2</f>
        <v>Instituto Nacional de Lenguas Indígenas</v>
      </c>
      <c r="D271" s="14" t="str">
        <f>'II.Concepto de gasto'!$F$7</f>
        <v>2022</v>
      </c>
      <c r="E271" s="16" t="str">
        <f>'II.Concepto de gasto'!$A$38</f>
        <v>32301 - Arrendamiento de equipo y bienes informáticos</v>
      </c>
      <c r="F271" s="17">
        <f>'II.Concepto de gasto'!$F$38</f>
        <v>2994992.81</v>
      </c>
      <c r="G271" s="17">
        <f t="shared" si="5"/>
        <v>14276582.41</v>
      </c>
      <c r="H271" s="17">
        <f>'II.Concepto de gasto'!$F$8</f>
        <v>14276582.41</v>
      </c>
      <c r="I271" s="18" t="b">
        <f>Tabla16[[#This Row],[Validación2]]=Tabla16[[#This Row],[Validación1]]</f>
        <v>1</v>
      </c>
    </row>
    <row r="272" spans="1:9" s="10" customFormat="1" x14ac:dyDescent="0.2">
      <c r="A272" s="7">
        <v>1</v>
      </c>
      <c r="B272" s="8" t="str">
        <f>'II.Concepto de gasto'!$B$1</f>
        <v>_48_Cultura</v>
      </c>
      <c r="C272" s="15" t="str">
        <f>'II.Concepto de gasto'!$B$2</f>
        <v>Instituto Nacional de Lenguas Indígenas</v>
      </c>
      <c r="D272" s="14" t="str">
        <f>'II.Concepto de gasto'!$F$7</f>
        <v>2022</v>
      </c>
      <c r="E272" s="16" t="str">
        <f>'II.Concepto de gasto'!$A$39</f>
        <v>32302 - Arrendamiento de mobiliario</v>
      </c>
      <c r="F272" s="17">
        <f>'II.Concepto de gasto'!$F$39</f>
        <v>0</v>
      </c>
      <c r="G272" s="17">
        <f t="shared" si="5"/>
        <v>14276582.41</v>
      </c>
      <c r="H272" s="17">
        <f>'II.Concepto de gasto'!$F$8</f>
        <v>14276582.41</v>
      </c>
      <c r="I272" s="18" t="b">
        <f>Tabla16[[#This Row],[Validación2]]=Tabla16[[#This Row],[Validación1]]</f>
        <v>1</v>
      </c>
    </row>
    <row r="273" spans="1:9" s="10" customFormat="1" x14ac:dyDescent="0.2">
      <c r="A273" s="7">
        <v>1</v>
      </c>
      <c r="B273" s="8" t="str">
        <f>'II.Concepto de gasto'!$B$1</f>
        <v>_48_Cultura</v>
      </c>
      <c r="C273" s="15" t="str">
        <f>'II.Concepto de gasto'!$B$2</f>
        <v>Instituto Nacional de Lenguas Indígenas</v>
      </c>
      <c r="D273" s="14" t="str">
        <f>'II.Concepto de gasto'!$F$7</f>
        <v>2022</v>
      </c>
      <c r="E273" s="16" t="str">
        <f>'II.Concepto de gasto'!$A$40</f>
        <v>32303 - Arrendamiento de equipo de telecomunicaciones</v>
      </c>
      <c r="F273" s="17">
        <f>'II.Concepto de gasto'!$F$40</f>
        <v>0</v>
      </c>
      <c r="G273" s="17">
        <f t="shared" si="5"/>
        <v>14276582.41</v>
      </c>
      <c r="H273" s="17">
        <f>'II.Concepto de gasto'!$F$8</f>
        <v>14276582.41</v>
      </c>
      <c r="I273" s="18" t="b">
        <f>Tabla16[[#This Row],[Validación2]]=Tabla16[[#This Row],[Validación1]]</f>
        <v>1</v>
      </c>
    </row>
    <row r="274" spans="1:9" s="10" customFormat="1" x14ac:dyDescent="0.2">
      <c r="A274" s="7">
        <v>1</v>
      </c>
      <c r="B274" s="8" t="str">
        <f>'II.Concepto de gasto'!$B$1</f>
        <v>_48_Cultura</v>
      </c>
      <c r="C274" s="15" t="str">
        <f>'II.Concepto de gasto'!$B$2</f>
        <v>Instituto Nacional de Lenguas Indígenas</v>
      </c>
      <c r="D274" s="14" t="str">
        <f>'II.Concepto de gasto'!$F$7</f>
        <v>2022</v>
      </c>
      <c r="E274" s="16" t="str">
        <f>'II.Concepto de gasto'!$A$41</f>
        <v>32502 - Arrendamiento de vehículos terrestres, aéreos, marítimos, lacustres y fluviales para servicios públicos y la operación de programas públicos</v>
      </c>
      <c r="F274" s="17">
        <f>'II.Concepto de gasto'!$F$41</f>
        <v>0</v>
      </c>
      <c r="G274" s="17">
        <f t="shared" si="5"/>
        <v>14276582.41</v>
      </c>
      <c r="H274" s="17">
        <f>'II.Concepto de gasto'!$F$8</f>
        <v>14276582.41</v>
      </c>
      <c r="I274" s="18" t="b">
        <f>Tabla16[[#This Row],[Validación2]]=Tabla16[[#This Row],[Validación1]]</f>
        <v>1</v>
      </c>
    </row>
    <row r="275" spans="1:9" s="10" customFormat="1" x14ac:dyDescent="0.2">
      <c r="A275" s="7">
        <v>1</v>
      </c>
      <c r="B275" s="8" t="str">
        <f>'II.Concepto de gasto'!$B$1</f>
        <v>_48_Cultura</v>
      </c>
      <c r="C275" s="15" t="str">
        <f>'II.Concepto de gasto'!$B$2</f>
        <v>Instituto Nacional de Lenguas Indígenas</v>
      </c>
      <c r="D275" s="14" t="str">
        <f>'II.Concepto de gasto'!$F$7</f>
        <v>2022</v>
      </c>
      <c r="E275" s="16" t="str">
        <f>'II.Concepto de gasto'!$A$42</f>
        <v>32503 - Arrendamiento de vehículos terrestres, aéreos, marítimos, lacustres y fluviales para servicios administrativos</v>
      </c>
      <c r="F275" s="17">
        <f>'II.Concepto de gasto'!$F$42</f>
        <v>190706.8</v>
      </c>
      <c r="G275" s="17">
        <f t="shared" si="5"/>
        <v>14276582.41</v>
      </c>
      <c r="H275" s="17">
        <f>'II.Concepto de gasto'!$F$8</f>
        <v>14276582.41</v>
      </c>
      <c r="I275" s="18" t="b">
        <f>Tabla16[[#This Row],[Validación2]]=Tabla16[[#This Row],[Validación1]]</f>
        <v>1</v>
      </c>
    </row>
    <row r="276" spans="1:9" s="10" customFormat="1" x14ac:dyDescent="0.2">
      <c r="A276" s="7">
        <v>1</v>
      </c>
      <c r="B276" s="8" t="str">
        <f>'II.Concepto de gasto'!$B$1</f>
        <v>_48_Cultura</v>
      </c>
      <c r="C276" s="15" t="str">
        <f>'II.Concepto de gasto'!$B$2</f>
        <v>Instituto Nacional de Lenguas Indígenas</v>
      </c>
      <c r="D276" s="14" t="str">
        <f>'II.Concepto de gasto'!$F$7</f>
        <v>2022</v>
      </c>
      <c r="E276" s="16" t="str">
        <f>'II.Concepto de gasto'!$A$43</f>
        <v>32505 - Arrendamiento de vehículos terrestres, aéreos, marítimos, lacustres y fluviales para servidores públicos</v>
      </c>
      <c r="F276" s="17">
        <f>'II.Concepto de gasto'!$F$43</f>
        <v>3135</v>
      </c>
      <c r="G276" s="17">
        <f t="shared" si="5"/>
        <v>14276582.41</v>
      </c>
      <c r="H276" s="17">
        <f>'II.Concepto de gasto'!$F$8</f>
        <v>14276582.41</v>
      </c>
      <c r="I276" s="18" t="b">
        <f>Tabla16[[#This Row],[Validación2]]=Tabla16[[#This Row],[Validación1]]</f>
        <v>1</v>
      </c>
    </row>
    <row r="277" spans="1:9" s="10" customFormat="1" x14ac:dyDescent="0.2">
      <c r="A277" s="7">
        <v>1</v>
      </c>
      <c r="B277" s="8" t="str">
        <f>'II.Concepto de gasto'!$B$1</f>
        <v>_48_Cultura</v>
      </c>
      <c r="C277" s="15" t="str">
        <f>'II.Concepto de gasto'!$B$2</f>
        <v>Instituto Nacional de Lenguas Indígenas</v>
      </c>
      <c r="D277" s="14" t="str">
        <f>'II.Concepto de gasto'!$F$7</f>
        <v>2022</v>
      </c>
      <c r="E277" s="16" t="str">
        <f>'II.Concepto de gasto'!$A$44</f>
        <v>32601 - Arrendamiento de maquinaria y equipo</v>
      </c>
      <c r="F277" s="17">
        <f>'II.Concepto de gasto'!$F$44</f>
        <v>0</v>
      </c>
      <c r="G277" s="17">
        <f t="shared" si="5"/>
        <v>14276582.41</v>
      </c>
      <c r="H277" s="17">
        <f>'II.Concepto de gasto'!$F$8</f>
        <v>14276582.41</v>
      </c>
      <c r="I277" s="18" t="b">
        <f>Tabla16[[#This Row],[Validación2]]=Tabla16[[#This Row],[Validación1]]</f>
        <v>1</v>
      </c>
    </row>
    <row r="278" spans="1:9" s="10" customFormat="1" x14ac:dyDescent="0.2">
      <c r="A278" s="7">
        <v>1</v>
      </c>
      <c r="B278" s="8" t="str">
        <f>'II.Concepto de gasto'!$B$1</f>
        <v>_48_Cultura</v>
      </c>
      <c r="C278" s="15" t="str">
        <f>'II.Concepto de gasto'!$B$2</f>
        <v>Instituto Nacional de Lenguas Indígenas</v>
      </c>
      <c r="D278" s="14" t="str">
        <f>'II.Concepto de gasto'!$F$7</f>
        <v>2022</v>
      </c>
      <c r="E278" s="16" t="str">
        <f>'II.Concepto de gasto'!$A$45</f>
        <v>32903 - Otros Arrendamientos</v>
      </c>
      <c r="F278" s="17">
        <f>'II.Concepto de gasto'!$F$45</f>
        <v>0</v>
      </c>
      <c r="G278" s="17">
        <f t="shared" si="5"/>
        <v>14276582.41</v>
      </c>
      <c r="H278" s="17">
        <f>'II.Concepto de gasto'!$F$8</f>
        <v>14276582.41</v>
      </c>
      <c r="I278" s="18" t="b">
        <f>Tabla16[[#This Row],[Validación2]]=Tabla16[[#This Row],[Validación1]]</f>
        <v>1</v>
      </c>
    </row>
    <row r="279" spans="1:9" s="10" customFormat="1" x14ac:dyDescent="0.2">
      <c r="A279" s="7">
        <v>1</v>
      </c>
      <c r="B279" s="8" t="str">
        <f>'II.Concepto de gasto'!$B$1</f>
        <v>_48_Cultura</v>
      </c>
      <c r="C279" s="15" t="str">
        <f>'II.Concepto de gasto'!$B$2</f>
        <v>Instituto Nacional de Lenguas Indígenas</v>
      </c>
      <c r="D279" s="14" t="str">
        <f>'II.Concepto de gasto'!$F$7</f>
        <v>2022</v>
      </c>
      <c r="E279" s="16" t="str">
        <f>'II.Concepto de gasto'!$A$46</f>
        <v>33101 - Asesorías asociadas a convenios, tratados o acuerdos</v>
      </c>
      <c r="F279" s="17">
        <f>'II.Concepto de gasto'!$F$46</f>
        <v>0</v>
      </c>
      <c r="G279" s="17">
        <f t="shared" si="5"/>
        <v>14276582.41</v>
      </c>
      <c r="H279" s="17">
        <f>'II.Concepto de gasto'!$F$8</f>
        <v>14276582.41</v>
      </c>
      <c r="I279" s="18" t="b">
        <f>Tabla16[[#This Row],[Validación2]]=Tabla16[[#This Row],[Validación1]]</f>
        <v>1</v>
      </c>
    </row>
    <row r="280" spans="1:9" s="10" customFormat="1" x14ac:dyDescent="0.2">
      <c r="A280" s="7">
        <v>1</v>
      </c>
      <c r="B280" s="8" t="str">
        <f>'II.Concepto de gasto'!$B$1</f>
        <v>_48_Cultura</v>
      </c>
      <c r="C280" s="15" t="str">
        <f>'II.Concepto de gasto'!$B$2</f>
        <v>Instituto Nacional de Lenguas Indígenas</v>
      </c>
      <c r="D280" s="14" t="str">
        <f>'II.Concepto de gasto'!$F$7</f>
        <v>2022</v>
      </c>
      <c r="E280" s="16" t="str">
        <f>'II.Concepto de gasto'!$A$47</f>
        <v>33102 - Asesorías por controversias en el marco de los tratados internacionales</v>
      </c>
      <c r="F280" s="17">
        <f>'II.Concepto de gasto'!$F$47</f>
        <v>0</v>
      </c>
      <c r="G280" s="17">
        <f t="shared" si="5"/>
        <v>14276582.41</v>
      </c>
      <c r="H280" s="17">
        <f>'II.Concepto de gasto'!$F$8</f>
        <v>14276582.41</v>
      </c>
      <c r="I280" s="18" t="b">
        <f>Tabla16[[#This Row],[Validación2]]=Tabla16[[#This Row],[Validación1]]</f>
        <v>1</v>
      </c>
    </row>
    <row r="281" spans="1:9" s="10" customFormat="1" x14ac:dyDescent="0.2">
      <c r="A281" s="7">
        <v>1</v>
      </c>
      <c r="B281" s="8" t="str">
        <f>'II.Concepto de gasto'!$B$1</f>
        <v>_48_Cultura</v>
      </c>
      <c r="C281" s="15" t="str">
        <f>'II.Concepto de gasto'!$B$2</f>
        <v>Instituto Nacional de Lenguas Indígenas</v>
      </c>
      <c r="D281" s="14" t="str">
        <f>'II.Concepto de gasto'!$F$7</f>
        <v>2022</v>
      </c>
      <c r="E281" s="16" t="str">
        <f>'II.Concepto de gasto'!$A$48</f>
        <v>33103 - Consultorías para programas o proyectos financiados por organismos internacionales</v>
      </c>
      <c r="F281" s="17">
        <f>'II.Concepto de gasto'!$F$48</f>
        <v>0</v>
      </c>
      <c r="G281" s="17">
        <f t="shared" si="5"/>
        <v>14276582.41</v>
      </c>
      <c r="H281" s="17">
        <f>'II.Concepto de gasto'!$F$8</f>
        <v>14276582.41</v>
      </c>
      <c r="I281" s="18" t="b">
        <f>Tabla16[[#This Row],[Validación2]]=Tabla16[[#This Row],[Validación1]]</f>
        <v>1</v>
      </c>
    </row>
    <row r="282" spans="1:9" s="10" customFormat="1" x14ac:dyDescent="0.2">
      <c r="A282" s="7">
        <v>1</v>
      </c>
      <c r="B282" s="8" t="str">
        <f>'II.Concepto de gasto'!$B$1</f>
        <v>_48_Cultura</v>
      </c>
      <c r="C282" s="15" t="str">
        <f>'II.Concepto de gasto'!$B$2</f>
        <v>Instituto Nacional de Lenguas Indígenas</v>
      </c>
      <c r="D282" s="14" t="str">
        <f>'II.Concepto de gasto'!$F$7</f>
        <v>2022</v>
      </c>
      <c r="E282" s="16" t="str">
        <f>'II.Concepto de gasto'!$A$49</f>
        <v>33104 - Otras asesorías para la operación de programas</v>
      </c>
      <c r="F282" s="17">
        <f>'II.Concepto de gasto'!$F$49</f>
        <v>76276.929999999993</v>
      </c>
      <c r="G282" s="17">
        <f t="shared" si="5"/>
        <v>14276582.41</v>
      </c>
      <c r="H282" s="17">
        <f>'II.Concepto de gasto'!$F$8</f>
        <v>14276582.41</v>
      </c>
      <c r="I282" s="18" t="b">
        <f>Tabla16[[#This Row],[Validación2]]=Tabla16[[#This Row],[Validación1]]</f>
        <v>1</v>
      </c>
    </row>
    <row r="283" spans="1:9" s="10" customFormat="1" x14ac:dyDescent="0.2">
      <c r="A283" s="7">
        <v>1</v>
      </c>
      <c r="B283" s="8" t="str">
        <f>'II.Concepto de gasto'!$B$1</f>
        <v>_48_Cultura</v>
      </c>
      <c r="C283" s="15" t="str">
        <f>'II.Concepto de gasto'!$B$2</f>
        <v>Instituto Nacional de Lenguas Indígenas</v>
      </c>
      <c r="D283" s="14" t="str">
        <f>'II.Concepto de gasto'!$F$7</f>
        <v>2022</v>
      </c>
      <c r="E283" s="16" t="str">
        <f>'II.Concepto de gasto'!$A$50</f>
        <v>33501 - Estudios e Investigaciones</v>
      </c>
      <c r="F283" s="17">
        <f>'II.Concepto de gasto'!$F$50</f>
        <v>0</v>
      </c>
      <c r="G283" s="17">
        <f t="shared" si="5"/>
        <v>14276582.41</v>
      </c>
      <c r="H283" s="17">
        <f>'II.Concepto de gasto'!$F$8</f>
        <v>14276582.41</v>
      </c>
      <c r="I283" s="18" t="b">
        <f>Tabla16[[#This Row],[Validación2]]=Tabla16[[#This Row],[Validación1]]</f>
        <v>1</v>
      </c>
    </row>
    <row r="284" spans="1:9" s="10" customFormat="1" x14ac:dyDescent="0.2">
      <c r="A284" s="7">
        <v>1</v>
      </c>
      <c r="B284" s="8" t="str">
        <f>'II.Concepto de gasto'!$B$1</f>
        <v>_48_Cultura</v>
      </c>
      <c r="C284" s="15" t="str">
        <f>'II.Concepto de gasto'!$B$2</f>
        <v>Instituto Nacional de Lenguas Indígenas</v>
      </c>
      <c r="D284" s="14" t="str">
        <f>'II.Concepto de gasto'!$F$7</f>
        <v>2022</v>
      </c>
      <c r="E284" s="16" t="str">
        <f>'II.Concepto de gasto'!$A$51</f>
        <v>33604 - Impresión y elaboración de material informativo derivado de la operación y administración de las dependencias y entidades</v>
      </c>
      <c r="F284" s="17">
        <f>'II.Concepto de gasto'!$F$51</f>
        <v>172518</v>
      </c>
      <c r="G284" s="17">
        <f t="shared" si="5"/>
        <v>14276582.41</v>
      </c>
      <c r="H284" s="17">
        <f>'II.Concepto de gasto'!$F$8</f>
        <v>14276582.41</v>
      </c>
      <c r="I284" s="18" t="b">
        <f>Tabla16[[#This Row],[Validación2]]=Tabla16[[#This Row],[Validación1]]</f>
        <v>1</v>
      </c>
    </row>
    <row r="285" spans="1:9" s="10" customFormat="1" x14ac:dyDescent="0.2">
      <c r="A285" s="7">
        <v>1</v>
      </c>
      <c r="B285" s="8" t="str">
        <f>'II.Concepto de gasto'!$B$1</f>
        <v>_48_Cultura</v>
      </c>
      <c r="C285" s="15" t="str">
        <f>'II.Concepto de gasto'!$B$2</f>
        <v>Instituto Nacional de Lenguas Indígenas</v>
      </c>
      <c r="D285" s="14" t="str">
        <f>'II.Concepto de gasto'!$F$7</f>
        <v>2022</v>
      </c>
      <c r="E285" s="16" t="str">
        <f>'II.Concepto de gasto'!$A$52</f>
        <v>35101 - Mantenimiento y conservación de inmuebles para la prestación de servicios administrativos</v>
      </c>
      <c r="F285" s="17">
        <f>'II.Concepto de gasto'!$F$52</f>
        <v>0</v>
      </c>
      <c r="G285" s="17">
        <f t="shared" si="5"/>
        <v>14276582.41</v>
      </c>
      <c r="H285" s="17">
        <f>'II.Concepto de gasto'!$F$8</f>
        <v>14276582.41</v>
      </c>
      <c r="I285" s="18" t="b">
        <f>Tabla16[[#This Row],[Validación2]]=Tabla16[[#This Row],[Validación1]]</f>
        <v>1</v>
      </c>
    </row>
    <row r="286" spans="1:9" s="10" customFormat="1" x14ac:dyDescent="0.2">
      <c r="A286" s="7">
        <v>1</v>
      </c>
      <c r="B286" s="8" t="str">
        <f>'II.Concepto de gasto'!$B$1</f>
        <v>_48_Cultura</v>
      </c>
      <c r="C286" s="15" t="str">
        <f>'II.Concepto de gasto'!$B$2</f>
        <v>Instituto Nacional de Lenguas Indígenas</v>
      </c>
      <c r="D286" s="14" t="str">
        <f>'II.Concepto de gasto'!$F$7</f>
        <v>2022</v>
      </c>
      <c r="E286" s="16" t="str">
        <f>'II.Concepto de gasto'!$A$53</f>
        <v>35201 - Mantenimiento y conservación de mobiliario y equipo de administración</v>
      </c>
      <c r="F286" s="17">
        <f>'II.Concepto de gasto'!$F$53</f>
        <v>51341.2</v>
      </c>
      <c r="G286" s="17">
        <f t="shared" si="5"/>
        <v>14276582.41</v>
      </c>
      <c r="H286" s="17">
        <f>'II.Concepto de gasto'!$F$8</f>
        <v>14276582.41</v>
      </c>
      <c r="I286" s="18" t="b">
        <f>Tabla16[[#This Row],[Validación2]]=Tabla16[[#This Row],[Validación1]]</f>
        <v>1</v>
      </c>
    </row>
    <row r="287" spans="1:9" s="10" customFormat="1" x14ac:dyDescent="0.2">
      <c r="A287" s="7">
        <v>1</v>
      </c>
      <c r="B287" s="8" t="str">
        <f>'II.Concepto de gasto'!$B$1</f>
        <v>_48_Cultura</v>
      </c>
      <c r="C287" s="15" t="str">
        <f>'II.Concepto de gasto'!$B$2</f>
        <v>Instituto Nacional de Lenguas Indígenas</v>
      </c>
      <c r="D287" s="14" t="str">
        <f>'II.Concepto de gasto'!$F$7</f>
        <v>2022</v>
      </c>
      <c r="E287" s="16" t="str">
        <f>'II.Concepto de gasto'!$A$54</f>
        <v>36101 - Difusión de mensajes sobre programas y actividades gubernamentales</v>
      </c>
      <c r="F287" s="17">
        <f>'II.Concepto de gasto'!$F$54</f>
        <v>5208400</v>
      </c>
      <c r="G287" s="17">
        <f t="shared" si="5"/>
        <v>14276582.41</v>
      </c>
      <c r="H287" s="17">
        <f>'II.Concepto de gasto'!$F$8</f>
        <v>14276582.41</v>
      </c>
      <c r="I287" s="18" t="b">
        <f>Tabla16[[#This Row],[Validación2]]=Tabla16[[#This Row],[Validación1]]</f>
        <v>1</v>
      </c>
    </row>
    <row r="288" spans="1:9" s="10" customFormat="1" x14ac:dyDescent="0.2">
      <c r="A288" s="7">
        <v>1</v>
      </c>
      <c r="B288" s="8" t="str">
        <f>'II.Concepto de gasto'!$B$1</f>
        <v>_48_Cultura</v>
      </c>
      <c r="C288" s="15" t="str">
        <f>'II.Concepto de gasto'!$B$2</f>
        <v>Instituto Nacional de Lenguas Indígenas</v>
      </c>
      <c r="D288" s="14" t="str">
        <f>'II.Concepto de gasto'!$F$7</f>
        <v>2022</v>
      </c>
      <c r="E288" s="16" t="str">
        <f>'II.Concepto de gasto'!$A$55</f>
        <v>36201 - Difusión de mensajes comerciales para promover la venta de productos o servicios</v>
      </c>
      <c r="F288" s="17">
        <f>'II.Concepto de gasto'!$F$55</f>
        <v>0</v>
      </c>
      <c r="G288" s="17">
        <f t="shared" si="5"/>
        <v>14276582.41</v>
      </c>
      <c r="H288" s="17">
        <f>'II.Concepto de gasto'!$F$8</f>
        <v>14276582.41</v>
      </c>
      <c r="I288" s="18" t="b">
        <f>Tabla16[[#This Row],[Validación2]]=Tabla16[[#This Row],[Validación1]]</f>
        <v>1</v>
      </c>
    </row>
    <row r="289" spans="1:9" s="10" customFormat="1" x14ac:dyDescent="0.2">
      <c r="A289" s="7">
        <v>1</v>
      </c>
      <c r="B289" s="8" t="str">
        <f>'II.Concepto de gasto'!$B$1</f>
        <v>_48_Cultura</v>
      </c>
      <c r="C289" s="15" t="str">
        <f>'II.Concepto de gasto'!$B$2</f>
        <v>Instituto Nacional de Lenguas Indígenas</v>
      </c>
      <c r="D289" s="14" t="str">
        <f>'II.Concepto de gasto'!$F$7</f>
        <v>2022</v>
      </c>
      <c r="E289" s="16" t="str">
        <f>'II.Concepto de gasto'!$A$56</f>
        <v>36901 - Servicios relacionados con monitoreo de información en medios masivos</v>
      </c>
      <c r="F289" s="17">
        <f>'II.Concepto de gasto'!$F$56</f>
        <v>0</v>
      </c>
      <c r="G289" s="17">
        <f t="shared" si="5"/>
        <v>14276582.41</v>
      </c>
      <c r="H289" s="17">
        <f>'II.Concepto de gasto'!$F$8</f>
        <v>14276582.41</v>
      </c>
      <c r="I289" s="18" t="b">
        <f>Tabla16[[#This Row],[Validación2]]=Tabla16[[#This Row],[Validación1]]</f>
        <v>1</v>
      </c>
    </row>
    <row r="290" spans="1:9" s="10" customFormat="1" x14ac:dyDescent="0.2">
      <c r="A290" s="7">
        <v>1</v>
      </c>
      <c r="B290" s="8" t="str">
        <f>'II.Concepto de gasto'!$B$1</f>
        <v>_48_Cultura</v>
      </c>
      <c r="C290" s="15" t="str">
        <f>'II.Concepto de gasto'!$B$2</f>
        <v>Instituto Nacional de Lenguas Indígenas</v>
      </c>
      <c r="D290" s="14" t="str">
        <f>'II.Concepto de gasto'!$F$7</f>
        <v>2022</v>
      </c>
      <c r="E290" s="16" t="str">
        <f>'II.Concepto de gasto'!$A$57</f>
        <v>37301-Pasajes marítimos, lacustres y fluviales para labores en campo y de supervisión</v>
      </c>
      <c r="F290" s="17">
        <f>'II.Concepto de gasto'!$F$57</f>
        <v>0</v>
      </c>
      <c r="G290" s="17">
        <f t="shared" si="5"/>
        <v>14276582.41</v>
      </c>
      <c r="H290" s="17">
        <f>'II.Concepto de gasto'!$F$8</f>
        <v>14276582.41</v>
      </c>
      <c r="I290" s="18" t="b">
        <f>Tabla16[[#This Row],[Validación2]]=Tabla16[[#This Row],[Validación1]]</f>
        <v>1</v>
      </c>
    </row>
    <row r="291" spans="1:9" s="10" customFormat="1" x14ac:dyDescent="0.2">
      <c r="A291" s="7">
        <v>1</v>
      </c>
      <c r="B291" s="8" t="str">
        <f>'II.Concepto de gasto'!$B$1</f>
        <v>_48_Cultura</v>
      </c>
      <c r="C291" s="15" t="str">
        <f>'II.Concepto de gasto'!$B$2</f>
        <v>Instituto Nacional de Lenguas Indígenas</v>
      </c>
      <c r="D291" s="14" t="str">
        <f>'II.Concepto de gasto'!$F$7</f>
        <v>2022</v>
      </c>
      <c r="E291" s="16" t="str">
        <f>'II.Concepto de gasto'!$A$58</f>
        <v>37304-Pasajes marítimos, lacustres y fluviales para servidores públicos de mando en el desempeño de comisiones y funciones oficiales</v>
      </c>
      <c r="F291" s="17">
        <f>'II.Concepto de gasto'!$F$58</f>
        <v>0</v>
      </c>
      <c r="G291" s="17">
        <f t="shared" si="5"/>
        <v>14276582.41</v>
      </c>
      <c r="H291" s="17">
        <f>'II.Concepto de gasto'!$F$8</f>
        <v>14276582.41</v>
      </c>
      <c r="I291" s="18" t="b">
        <f>Tabla16[[#This Row],[Validación2]]=Tabla16[[#This Row],[Validación1]]</f>
        <v>1</v>
      </c>
    </row>
    <row r="292" spans="1:9" s="10" customFormat="1" x14ac:dyDescent="0.2">
      <c r="A292" s="7">
        <v>1</v>
      </c>
      <c r="B292" s="8" t="str">
        <f>'II.Concepto de gasto'!$B$1</f>
        <v>_48_Cultura</v>
      </c>
      <c r="C292" s="15" t="str">
        <f>'II.Concepto de gasto'!$B$2</f>
        <v>Instituto Nacional de Lenguas Indígenas</v>
      </c>
      <c r="D292" s="14" t="str">
        <f>'II.Concepto de gasto'!$F$7</f>
        <v>2022</v>
      </c>
      <c r="E292" s="16" t="str">
        <f>'II.Concepto de gasto'!$A$59</f>
        <v>37801 - Servicios integrales nacionales para servidores públicos en el desempeño de comisiones y funciones oficiales</v>
      </c>
      <c r="F292" s="17">
        <f>'II.Concepto de gasto'!$F$59</f>
        <v>0</v>
      </c>
      <c r="G292" s="17">
        <f t="shared" si="5"/>
        <v>14276582.41</v>
      </c>
      <c r="H292" s="17">
        <f>'II.Concepto de gasto'!$F$8</f>
        <v>14276582.41</v>
      </c>
      <c r="I292" s="18" t="b">
        <f>Tabla16[[#This Row],[Validación2]]=Tabla16[[#This Row],[Validación1]]</f>
        <v>1</v>
      </c>
    </row>
    <row r="293" spans="1:9" s="10" customFormat="1" x14ac:dyDescent="0.2">
      <c r="A293" s="7">
        <v>1</v>
      </c>
      <c r="B293" s="8" t="str">
        <f>'II.Concepto de gasto'!$B$1</f>
        <v>_48_Cultura</v>
      </c>
      <c r="C293" s="15" t="str">
        <f>'II.Concepto de gasto'!$B$2</f>
        <v>Instituto Nacional de Lenguas Indígenas</v>
      </c>
      <c r="D293" s="14" t="str">
        <f>'II.Concepto de gasto'!$F$7</f>
        <v>2022</v>
      </c>
      <c r="E293" s="16" t="str">
        <f>'II.Concepto de gasto'!$A$60</f>
        <v>37802 - Servicios integrales en el extranjero para servidores públicos en el desempeño de comisiones y funciones oficiales</v>
      </c>
      <c r="F293" s="17">
        <f>'II.Concepto de gasto'!$F$60</f>
        <v>0</v>
      </c>
      <c r="G293" s="17">
        <f t="shared" si="5"/>
        <v>14276582.41</v>
      </c>
      <c r="H293" s="17">
        <f>'II.Concepto de gasto'!$F$8</f>
        <v>14276582.41</v>
      </c>
      <c r="I293" s="18" t="b">
        <f>Tabla16[[#This Row],[Validación2]]=Tabla16[[#This Row],[Validación1]]</f>
        <v>1</v>
      </c>
    </row>
    <row r="294" spans="1:9" s="10" customFormat="1" x14ac:dyDescent="0.2">
      <c r="A294" s="7">
        <v>1</v>
      </c>
      <c r="B294" s="8" t="str">
        <f>'II.Concepto de gasto'!$B$1</f>
        <v>_48_Cultura</v>
      </c>
      <c r="C294" s="15" t="str">
        <f>'II.Concepto de gasto'!$B$2</f>
        <v>Instituto Nacional de Lenguas Indígenas</v>
      </c>
      <c r="D294" s="14" t="str">
        <f>'II.Concepto de gasto'!$F$7</f>
        <v>2022</v>
      </c>
      <c r="E294" s="16" t="str">
        <f>'II.Concepto de gasto'!$A$61</f>
        <v>38301 - Congresos y convenciones</v>
      </c>
      <c r="F294" s="17">
        <f>'II.Concepto de gasto'!$F$61</f>
        <v>0</v>
      </c>
      <c r="G294" s="17">
        <f t="shared" si="5"/>
        <v>14276582.41</v>
      </c>
      <c r="H294" s="17">
        <f>'II.Concepto de gasto'!$F$8</f>
        <v>14276582.41</v>
      </c>
      <c r="I294" s="18" t="b">
        <f>Tabla16[[#This Row],[Validación2]]=Tabla16[[#This Row],[Validación1]]</f>
        <v>1</v>
      </c>
    </row>
    <row r="295" spans="1:9" s="10" customFormat="1" x14ac:dyDescent="0.2">
      <c r="A295" s="7">
        <v>1</v>
      </c>
      <c r="B295" s="8" t="str">
        <f>'II.Concepto de gasto'!$B$1</f>
        <v>_48_Cultura</v>
      </c>
      <c r="C295" s="15" t="str">
        <f>'II.Concepto de gasto'!$B$2</f>
        <v>Instituto Nacional de Lenguas Indígenas</v>
      </c>
      <c r="D295" s="14" t="str">
        <f>'II.Concepto de gasto'!$F$7</f>
        <v>2022</v>
      </c>
      <c r="E295" s="16" t="str">
        <f>'II.Concepto de gasto'!$A$62</f>
        <v>38401 – Exposiciones</v>
      </c>
      <c r="F295" s="17">
        <f>'II.Concepto de gasto'!$F$62</f>
        <v>0</v>
      </c>
      <c r="G295" s="17">
        <f t="shared" si="5"/>
        <v>14276582.41</v>
      </c>
      <c r="H295" s="17">
        <f>'II.Concepto de gasto'!$F$8</f>
        <v>14276582.41</v>
      </c>
      <c r="I295" s="18" t="b">
        <f>Tabla16[[#This Row],[Validación2]]=Tabla16[[#This Row],[Validación1]]</f>
        <v>1</v>
      </c>
    </row>
    <row r="296" spans="1:9" s="10" customFormat="1" x14ac:dyDescent="0.2">
      <c r="A296" s="7">
        <v>1</v>
      </c>
      <c r="B296" s="8" t="str">
        <f>'II.Concepto de gasto'!$B$1</f>
        <v>_48_Cultura</v>
      </c>
      <c r="C296" s="15" t="str">
        <f>'II.Concepto de gasto'!$B$2</f>
        <v>Instituto Nacional de Lenguas Indígenas</v>
      </c>
      <c r="D296" s="14" t="str">
        <f>'II.Concepto de gasto'!$F$7</f>
        <v>2022</v>
      </c>
      <c r="E296" s="16" t="str">
        <f>'II.Concepto de gasto'!$A$63</f>
        <v>38501 - Gastos para alimentación de servidores públicos de mando</v>
      </c>
      <c r="F296" s="17">
        <f>'II.Concepto de gasto'!$F$63</f>
        <v>20054</v>
      </c>
      <c r="G296" s="17">
        <f t="shared" si="5"/>
        <v>14276582.41</v>
      </c>
      <c r="H296" s="17">
        <f>'II.Concepto de gasto'!$F$8</f>
        <v>14276582.41</v>
      </c>
      <c r="I296" s="18" t="b">
        <f>Tabla16[[#This Row],[Validación2]]=Tabla16[[#This Row],[Validación1]]</f>
        <v>1</v>
      </c>
    </row>
    <row r="297" spans="1:9" s="10" customFormat="1" x14ac:dyDescent="0.2">
      <c r="A297" s="7">
        <v>1</v>
      </c>
      <c r="B297" s="8" t="str">
        <f>'II.Concepto de gasto'!$B$1</f>
        <v>_48_Cultura</v>
      </c>
      <c r="C297" s="15" t="str">
        <f>'II.Concepto de gasto'!$B$2</f>
        <v>Instituto Nacional de Lenguas Indígenas</v>
      </c>
      <c r="D297" s="14" t="str">
        <f>'II.Concepto de gasto'!$F$7</f>
        <v>2022</v>
      </c>
      <c r="E297" s="16" t="str">
        <f>'II.Concepto de gasto'!$A$64</f>
        <v>51101 – Mobiliario</v>
      </c>
      <c r="F297" s="17">
        <f>'II.Concepto de gasto'!$F$64</f>
        <v>0</v>
      </c>
      <c r="G297" s="17">
        <f t="shared" si="5"/>
        <v>14276582.41</v>
      </c>
      <c r="H297" s="17">
        <f>'II.Concepto de gasto'!$F$8</f>
        <v>14276582.41</v>
      </c>
      <c r="I297" s="18" t="b">
        <f>Tabla16[[#This Row],[Validación2]]=Tabla16[[#This Row],[Validación1]]</f>
        <v>1</v>
      </c>
    </row>
    <row r="298" spans="1:9" s="10" customFormat="1" x14ac:dyDescent="0.2">
      <c r="A298" s="7">
        <v>1</v>
      </c>
      <c r="B298" s="8" t="str">
        <f>'II.Concepto de gasto'!$B$1</f>
        <v>_48_Cultura</v>
      </c>
      <c r="C298" s="15" t="str">
        <f>'II.Concepto de gasto'!$B$2</f>
        <v>Instituto Nacional de Lenguas Indígenas</v>
      </c>
      <c r="D298" s="14" t="str">
        <f>'II.Concepto de gasto'!$F$7</f>
        <v>2022</v>
      </c>
      <c r="E298" s="16" t="str">
        <f>'II.Concepto de gasto'!$A$65</f>
        <v>51201 - Muebles, excepto de oficina y estantería</v>
      </c>
      <c r="F298" s="17">
        <f>'II.Concepto de gasto'!$F$65</f>
        <v>0</v>
      </c>
      <c r="G298" s="17">
        <f t="shared" si="5"/>
        <v>14276582.41</v>
      </c>
      <c r="H298" s="17">
        <f>'II.Concepto de gasto'!$F$8</f>
        <v>14276582.41</v>
      </c>
      <c r="I298" s="18" t="b">
        <f>Tabla16[[#This Row],[Validación2]]=Tabla16[[#This Row],[Validación1]]</f>
        <v>1</v>
      </c>
    </row>
    <row r="299" spans="1:9" s="10" customFormat="1" x14ac:dyDescent="0.2">
      <c r="A299" s="7">
        <v>1</v>
      </c>
      <c r="B299" s="8" t="str">
        <f>'II.Concepto de gasto'!$B$1</f>
        <v>_48_Cultura</v>
      </c>
      <c r="C299" s="15" t="str">
        <f>'II.Concepto de gasto'!$B$2</f>
        <v>Instituto Nacional de Lenguas Indígenas</v>
      </c>
      <c r="D299" s="14" t="str">
        <f>'II.Concepto de gasto'!$F$7</f>
        <v>2022</v>
      </c>
      <c r="E299" s="16" t="str">
        <f>'II.Concepto de gasto'!$A$66</f>
        <v>51501 - Bienes informáticos</v>
      </c>
      <c r="F299" s="17">
        <f>'II.Concepto de gasto'!$F$66</f>
        <v>0</v>
      </c>
      <c r="G299" s="17">
        <f t="shared" si="5"/>
        <v>14276582.41</v>
      </c>
      <c r="H299" s="17">
        <f>'II.Concepto de gasto'!$F$8</f>
        <v>14276582.41</v>
      </c>
      <c r="I299" s="18" t="b">
        <f>Tabla16[[#This Row],[Validación2]]=Tabla16[[#This Row],[Validación1]]</f>
        <v>1</v>
      </c>
    </row>
    <row r="300" spans="1:9" s="10" customFormat="1" x14ac:dyDescent="0.2">
      <c r="A300" s="7">
        <v>1</v>
      </c>
      <c r="B300" s="8" t="str">
        <f>'II.Concepto de gasto'!$B$1</f>
        <v>_48_Cultura</v>
      </c>
      <c r="C300" s="15" t="str">
        <f>'II.Concepto de gasto'!$B$2</f>
        <v>Instituto Nacional de Lenguas Indígenas</v>
      </c>
      <c r="D300" s="14" t="str">
        <f>'II.Concepto de gasto'!$F$7</f>
        <v>2022</v>
      </c>
      <c r="E300" s="16" t="str">
        <f>'II.Concepto de gasto'!$A$67</f>
        <v>51901 - Equipo de administración</v>
      </c>
      <c r="F300" s="17">
        <f>'II.Concepto de gasto'!$F$67</f>
        <v>0</v>
      </c>
      <c r="G300" s="17">
        <f t="shared" si="5"/>
        <v>14276582.41</v>
      </c>
      <c r="H300" s="17">
        <f>'II.Concepto de gasto'!$F$8</f>
        <v>14276582.41</v>
      </c>
      <c r="I300" s="18" t="b">
        <f>Tabla16[[#This Row],[Validación2]]=Tabla16[[#This Row],[Validación1]]</f>
        <v>1</v>
      </c>
    </row>
    <row r="301" spans="1:9" s="10" customFormat="1" x14ac:dyDescent="0.2">
      <c r="A301" s="7">
        <v>1</v>
      </c>
      <c r="B301" s="8" t="str">
        <f>'II.Concepto de gasto'!$B$1</f>
        <v>_48_Cultura</v>
      </c>
      <c r="C301" s="15" t="str">
        <f>'II.Concepto de gasto'!$B$2</f>
        <v>Instituto Nacional de Lenguas Indígenas</v>
      </c>
      <c r="D301" s="14" t="str">
        <f>'II.Concepto de gasto'!$F$7</f>
        <v>2022</v>
      </c>
      <c r="E301" s="16" t="str">
        <f>'II.Concepto de gasto'!$A$68</f>
        <v>56501 - Equipos y aparatos de comunicaciones y telecomunicaciones</v>
      </c>
      <c r="F301" s="17">
        <f>'II.Concepto de gasto'!$F$68</f>
        <v>0</v>
      </c>
      <c r="G301" s="17">
        <f t="shared" si="5"/>
        <v>14276582.41</v>
      </c>
      <c r="H301" s="17">
        <f>'II.Concepto de gasto'!$F$8</f>
        <v>14276582.41</v>
      </c>
      <c r="I301" s="18" t="b">
        <f>Tabla16[[#This Row],[Validación2]]=Tabla16[[#This Row],[Validación1]]</f>
        <v>1</v>
      </c>
    </row>
    <row r="302" spans="1:9" s="10" customFormat="1" x14ac:dyDescent="0.2">
      <c r="A302" s="7">
        <v>1</v>
      </c>
      <c r="B302" s="8" t="str">
        <f>'II.Concepto de gasto'!$B$1</f>
        <v>_48_Cultura</v>
      </c>
      <c r="C302" s="15" t="str">
        <f>'II.Concepto de gasto'!$B$2</f>
        <v>Instituto Nacional de Lenguas Indígenas</v>
      </c>
      <c r="D302" s="14" t="str">
        <f>'II.Concepto de gasto'!$G$7</f>
        <v>2023</v>
      </c>
      <c r="E302" s="16" t="str">
        <f>'II.Concepto de gasto'!$A$9</f>
        <v>14403 - Cuotas para el seguro de gastos médicos del personal civil</v>
      </c>
      <c r="F302" s="17">
        <f>'II.Concepto de gasto'!$G$9</f>
        <v>0</v>
      </c>
      <c r="G302" s="17">
        <f>SUM($F$302:$F$361)</f>
        <v>14854717.119999999</v>
      </c>
      <c r="H302" s="17">
        <f>'II.Concepto de gasto'!$G$8</f>
        <v>14854717.119999999</v>
      </c>
      <c r="I302" s="18" t="b">
        <f>Tabla16[[#This Row],[Validación2]]=Tabla16[[#This Row],[Validación1]]</f>
        <v>1</v>
      </c>
    </row>
    <row r="303" spans="1:9" s="10" customFormat="1" x14ac:dyDescent="0.2">
      <c r="A303" s="7">
        <v>1</v>
      </c>
      <c r="B303" s="8" t="str">
        <f>'II.Concepto de gasto'!$B$1</f>
        <v>_48_Cultura</v>
      </c>
      <c r="C303" s="15" t="str">
        <f>'II.Concepto de gasto'!$B$2</f>
        <v>Instituto Nacional de Lenguas Indígenas</v>
      </c>
      <c r="D303" s="14" t="str">
        <f>'II.Concepto de gasto'!$G$7</f>
        <v>2023</v>
      </c>
      <c r="E303" s="16" t="str">
        <f>'II.Concepto de gasto'!$A$10</f>
        <v>14404 - Cuotas para el seguro de separación individualizado</v>
      </c>
      <c r="F303" s="17">
        <f>'II.Concepto de gasto'!$G$10</f>
        <v>0</v>
      </c>
      <c r="G303" s="17">
        <f t="shared" ref="G303:G361" si="6">SUM($F$302:$F$361)</f>
        <v>14854717.119999999</v>
      </c>
      <c r="H303" s="17">
        <f>'II.Concepto de gasto'!$G$8</f>
        <v>14854717.119999999</v>
      </c>
      <c r="I303" s="18" t="b">
        <f>Tabla16[[#This Row],[Validación2]]=Tabla16[[#This Row],[Validación1]]</f>
        <v>1</v>
      </c>
    </row>
    <row r="304" spans="1:9" s="10" customFormat="1" x14ac:dyDescent="0.2">
      <c r="A304" s="7">
        <v>1</v>
      </c>
      <c r="B304" s="8" t="str">
        <f>'II.Concepto de gasto'!$B$1</f>
        <v>_48_Cultura</v>
      </c>
      <c r="C304" s="15" t="str">
        <f>'II.Concepto de gasto'!$B$2</f>
        <v>Instituto Nacional de Lenguas Indígenas</v>
      </c>
      <c r="D304" s="14" t="str">
        <f>'II.Concepto de gasto'!$G$7</f>
        <v>2023</v>
      </c>
      <c r="E304" s="16" t="str">
        <f>'II.Concepto de gasto'!$A$11</f>
        <v>21101 - Materiales y útiles de oficina</v>
      </c>
      <c r="F304" s="17">
        <f>'II.Concepto de gasto'!$G$11</f>
        <v>97966.71</v>
      </c>
      <c r="G304" s="17">
        <f t="shared" si="6"/>
        <v>14854717.119999999</v>
      </c>
      <c r="H304" s="17">
        <f>'II.Concepto de gasto'!$G$8</f>
        <v>14854717.119999999</v>
      </c>
      <c r="I304" s="18" t="b">
        <f>Tabla16[[#This Row],[Validación2]]=Tabla16[[#This Row],[Validación1]]</f>
        <v>1</v>
      </c>
    </row>
    <row r="305" spans="1:9" s="10" customFormat="1" x14ac:dyDescent="0.2">
      <c r="A305" s="7">
        <v>1</v>
      </c>
      <c r="B305" s="8" t="str">
        <f>'II.Concepto de gasto'!$B$1</f>
        <v>_48_Cultura</v>
      </c>
      <c r="C305" s="15" t="str">
        <f>'II.Concepto de gasto'!$B$2</f>
        <v>Instituto Nacional de Lenguas Indígenas</v>
      </c>
      <c r="D305" s="14" t="str">
        <f>'II.Concepto de gasto'!$G$7</f>
        <v>2023</v>
      </c>
      <c r="E305" s="16" t="str">
        <f>'II.Concepto de gasto'!$A$12</f>
        <v>21201 - Materiales y útiles de impresión y reproducción</v>
      </c>
      <c r="F305" s="17">
        <f>'II.Concepto de gasto'!$G$12</f>
        <v>0</v>
      </c>
      <c r="G305" s="17">
        <f t="shared" si="6"/>
        <v>14854717.119999999</v>
      </c>
      <c r="H305" s="17">
        <f>'II.Concepto de gasto'!$G$8</f>
        <v>14854717.119999999</v>
      </c>
      <c r="I305" s="18" t="b">
        <f>Tabla16[[#This Row],[Validación2]]=Tabla16[[#This Row],[Validación1]]</f>
        <v>1</v>
      </c>
    </row>
    <row r="306" spans="1:9" s="10" customFormat="1" x14ac:dyDescent="0.2">
      <c r="A306" s="7">
        <v>1</v>
      </c>
      <c r="B306" s="8" t="str">
        <f>'II.Concepto de gasto'!$B$1</f>
        <v>_48_Cultura</v>
      </c>
      <c r="C306" s="15" t="str">
        <f>'II.Concepto de gasto'!$B$2</f>
        <v>Instituto Nacional de Lenguas Indígenas</v>
      </c>
      <c r="D306" s="14" t="str">
        <f>'II.Concepto de gasto'!$G$7</f>
        <v>2023</v>
      </c>
      <c r="E306" s="16" t="str">
        <f>'II.Concepto de gasto'!$A$13</f>
        <v>21401 - Materiales y útiles consumibles para el procesamiento en equipos y bienes informáticos</v>
      </c>
      <c r="F306" s="17">
        <f>'II.Concepto de gasto'!$G$13</f>
        <v>49181.17</v>
      </c>
      <c r="G306" s="17">
        <f t="shared" si="6"/>
        <v>14854717.119999999</v>
      </c>
      <c r="H306" s="17">
        <f>'II.Concepto de gasto'!$G$8</f>
        <v>14854717.119999999</v>
      </c>
      <c r="I306" s="18" t="b">
        <f>Tabla16[[#This Row],[Validación2]]=Tabla16[[#This Row],[Validación1]]</f>
        <v>1</v>
      </c>
    </row>
    <row r="307" spans="1:9" s="10" customFormat="1" x14ac:dyDescent="0.2">
      <c r="A307" s="7">
        <v>1</v>
      </c>
      <c r="B307" s="8" t="str">
        <f>'II.Concepto de gasto'!$B$1</f>
        <v>_48_Cultura</v>
      </c>
      <c r="C307" s="15" t="str">
        <f>'II.Concepto de gasto'!$B$2</f>
        <v>Instituto Nacional de Lenguas Indígenas</v>
      </c>
      <c r="D307" s="14" t="str">
        <f>'II.Concepto de gasto'!$G$7</f>
        <v>2023</v>
      </c>
      <c r="E307" s="16" t="str">
        <f>'II.Concepto de gasto'!$A$14</f>
        <v>21501 - Material de apoyo informativo</v>
      </c>
      <c r="F307" s="17">
        <f>'II.Concepto de gasto'!$G$14</f>
        <v>0</v>
      </c>
      <c r="G307" s="17">
        <f t="shared" si="6"/>
        <v>14854717.119999999</v>
      </c>
      <c r="H307" s="17">
        <f>'II.Concepto de gasto'!$G$8</f>
        <v>14854717.119999999</v>
      </c>
      <c r="I307" s="18" t="b">
        <f>Tabla16[[#This Row],[Validación2]]=Tabla16[[#This Row],[Validación1]]</f>
        <v>1</v>
      </c>
    </row>
    <row r="308" spans="1:9" s="10" customFormat="1" x14ac:dyDescent="0.2">
      <c r="A308" s="7">
        <v>1</v>
      </c>
      <c r="B308" s="8" t="str">
        <f>'II.Concepto de gasto'!$B$1</f>
        <v>_48_Cultura</v>
      </c>
      <c r="C308" s="15" t="str">
        <f>'II.Concepto de gasto'!$B$2</f>
        <v>Instituto Nacional de Lenguas Indígenas</v>
      </c>
      <c r="D308" s="14" t="str">
        <f>'II.Concepto de gasto'!$G$7</f>
        <v>2023</v>
      </c>
      <c r="E308" s="16" t="str">
        <f>'II.Concepto de gasto'!$A$15</f>
        <v>22102 - Productos alimenticios para personas derivado de la prestación de servicios públicos en unidades de salud, educativas, de readaptación social y otras</v>
      </c>
      <c r="F308" s="17">
        <f>'II.Concepto de gasto'!$G$15</f>
        <v>0</v>
      </c>
      <c r="G308" s="17">
        <f t="shared" si="6"/>
        <v>14854717.119999999</v>
      </c>
      <c r="H308" s="17">
        <f>'II.Concepto de gasto'!$G$8</f>
        <v>14854717.119999999</v>
      </c>
      <c r="I308" s="18" t="b">
        <f>Tabla16[[#This Row],[Validación2]]=Tabla16[[#This Row],[Validación1]]</f>
        <v>1</v>
      </c>
    </row>
    <row r="309" spans="1:9" s="10" customFormat="1" x14ac:dyDescent="0.2">
      <c r="A309" s="7">
        <v>1</v>
      </c>
      <c r="B309" s="8" t="str">
        <f>'II.Concepto de gasto'!$B$1</f>
        <v>_48_Cultura</v>
      </c>
      <c r="C309" s="15" t="str">
        <f>'II.Concepto de gasto'!$B$2</f>
        <v>Instituto Nacional de Lenguas Indígenas</v>
      </c>
      <c r="D309" s="14" t="str">
        <f>'II.Concepto de gasto'!$G$7</f>
        <v>2023</v>
      </c>
      <c r="E309" s="16" t="str">
        <f>'II.Concepto de gasto'!$A$16</f>
        <v>22103 - Productos alimenticios para el personal que realiza labores en campo o de supervisión</v>
      </c>
      <c r="F309" s="17">
        <f>'II.Concepto de gasto'!$G$16</f>
        <v>0</v>
      </c>
      <c r="G309" s="17">
        <f t="shared" si="6"/>
        <v>14854717.119999999</v>
      </c>
      <c r="H309" s="17">
        <f>'II.Concepto de gasto'!$G$8</f>
        <v>14854717.119999999</v>
      </c>
      <c r="I309" s="18" t="b">
        <f>Tabla16[[#This Row],[Validación2]]=Tabla16[[#This Row],[Validación1]]</f>
        <v>1</v>
      </c>
    </row>
    <row r="310" spans="1:9" s="10" customFormat="1" x14ac:dyDescent="0.2">
      <c r="A310" s="7">
        <v>1</v>
      </c>
      <c r="B310" s="8" t="str">
        <f>'II.Concepto de gasto'!$B$1</f>
        <v>_48_Cultura</v>
      </c>
      <c r="C310" s="15" t="str">
        <f>'II.Concepto de gasto'!$B$2</f>
        <v>Instituto Nacional de Lenguas Indígenas</v>
      </c>
      <c r="D310" s="14" t="str">
        <f>'II.Concepto de gasto'!$G$7</f>
        <v>2023</v>
      </c>
      <c r="E310" s="16" t="str">
        <f>'II.Concepto de gasto'!$A$17</f>
        <v>22104 - Productos alimenticios para el personal en las instalaciones de las dependencias y entidades</v>
      </c>
      <c r="F310" s="17">
        <f>'II.Concepto de gasto'!$G$17</f>
        <v>24207</v>
      </c>
      <c r="G310" s="17">
        <f t="shared" si="6"/>
        <v>14854717.119999999</v>
      </c>
      <c r="H310" s="17">
        <f>'II.Concepto de gasto'!$G$8</f>
        <v>14854717.119999999</v>
      </c>
      <c r="I310" s="18" t="b">
        <f>Tabla16[[#This Row],[Validación2]]=Tabla16[[#This Row],[Validación1]]</f>
        <v>1</v>
      </c>
    </row>
    <row r="311" spans="1:9" s="10" customFormat="1" x14ac:dyDescent="0.2">
      <c r="A311" s="7">
        <v>1</v>
      </c>
      <c r="B311" s="8" t="str">
        <f>'II.Concepto de gasto'!$B$1</f>
        <v>_48_Cultura</v>
      </c>
      <c r="C311" s="15" t="str">
        <f>'II.Concepto de gasto'!$B$2</f>
        <v>Instituto Nacional de Lenguas Indígenas</v>
      </c>
      <c r="D311" s="14" t="str">
        <f>'II.Concepto de gasto'!$G$7</f>
        <v>2023</v>
      </c>
      <c r="E311" s="16" t="str">
        <f>'II.Concepto de gasto'!$A$18</f>
        <v>22106 - Productos alimenticios para el personal derivado de actividades extraordinarias</v>
      </c>
      <c r="F311" s="17">
        <f>'II.Concepto de gasto'!$G$18</f>
        <v>20690.52</v>
      </c>
      <c r="G311" s="17">
        <f t="shared" si="6"/>
        <v>14854717.119999999</v>
      </c>
      <c r="H311" s="17">
        <f>'II.Concepto de gasto'!$G$8</f>
        <v>14854717.119999999</v>
      </c>
      <c r="I311" s="18" t="b">
        <f>Tabla16[[#This Row],[Validación2]]=Tabla16[[#This Row],[Validación1]]</f>
        <v>1</v>
      </c>
    </row>
    <row r="312" spans="1:9" s="10" customFormat="1" x14ac:dyDescent="0.2">
      <c r="A312" s="7">
        <v>1</v>
      </c>
      <c r="B312" s="8" t="str">
        <f>'II.Concepto de gasto'!$B$1</f>
        <v>_48_Cultura</v>
      </c>
      <c r="C312" s="15" t="str">
        <f>'II.Concepto de gasto'!$B$2</f>
        <v>Instituto Nacional de Lenguas Indígenas</v>
      </c>
      <c r="D312" s="14" t="str">
        <f>'II.Concepto de gasto'!$G$7</f>
        <v>2023</v>
      </c>
      <c r="E312" s="16" t="str">
        <f>'II.Concepto de gasto'!$A$19</f>
        <v>26102 - Combustibles, lubricantes y aditivos para vehículos terrestres, aéreos, marítimos, lacustres y fluviales destinados a servicios públicos y la operación de programas públicos</v>
      </c>
      <c r="F312" s="17">
        <f>'II.Concepto de gasto'!$G$19</f>
        <v>0</v>
      </c>
      <c r="G312" s="17">
        <f t="shared" si="6"/>
        <v>14854717.119999999</v>
      </c>
      <c r="H312" s="17">
        <f>'II.Concepto de gasto'!$G$8</f>
        <v>14854717.119999999</v>
      </c>
      <c r="I312" s="18" t="b">
        <f>Tabla16[[#This Row],[Validación2]]=Tabla16[[#This Row],[Validación1]]</f>
        <v>1</v>
      </c>
    </row>
    <row r="313" spans="1:9" s="10" customFormat="1" x14ac:dyDescent="0.2">
      <c r="A313" s="7">
        <v>1</v>
      </c>
      <c r="B313" s="8" t="str">
        <f>'II.Concepto de gasto'!$B$1</f>
        <v>_48_Cultura</v>
      </c>
      <c r="C313" s="15" t="str">
        <f>'II.Concepto de gasto'!$B$2</f>
        <v>Instituto Nacional de Lenguas Indígenas</v>
      </c>
      <c r="D313" s="14" t="str">
        <f>'II.Concepto de gasto'!$G$7</f>
        <v>2023</v>
      </c>
      <c r="E313" s="16" t="str">
        <f>'II.Concepto de gasto'!$A$20</f>
        <v>26103 - Combustibles, lubricantes y aditivos para vehículos terrestres, aéreos, marítimos, lacustres y fluviales destinados a servicios administrativos</v>
      </c>
      <c r="F313" s="17">
        <f>'II.Concepto de gasto'!$G$20</f>
        <v>13373.38</v>
      </c>
      <c r="G313" s="17">
        <f t="shared" si="6"/>
        <v>14854717.119999999</v>
      </c>
      <c r="H313" s="17">
        <f>'II.Concepto de gasto'!$G$8</f>
        <v>14854717.119999999</v>
      </c>
      <c r="I313" s="18" t="b">
        <f>Tabla16[[#This Row],[Validación2]]=Tabla16[[#This Row],[Validación1]]</f>
        <v>1</v>
      </c>
    </row>
    <row r="314" spans="1:9" s="10" customFormat="1" x14ac:dyDescent="0.2">
      <c r="A314" s="7">
        <v>1</v>
      </c>
      <c r="B314" s="8" t="str">
        <f>'II.Concepto de gasto'!$B$1</f>
        <v>_48_Cultura</v>
      </c>
      <c r="C314" s="15" t="str">
        <f>'II.Concepto de gasto'!$B$2</f>
        <v>Instituto Nacional de Lenguas Indígenas</v>
      </c>
      <c r="D314" s="14" t="str">
        <f>'II.Concepto de gasto'!$G$7</f>
        <v>2023</v>
      </c>
      <c r="E314" s="16" t="str">
        <f>'II.Concepto de gasto'!$A$21</f>
        <v>26104 - Combustibles, lubricantes y aditivos para vehículos terrestres, aéreos, marítimos, lacustres y fluviales asignados a servidores públicos</v>
      </c>
      <c r="F314" s="17">
        <f>'II.Concepto de gasto'!$G$21</f>
        <v>304438.88</v>
      </c>
      <c r="G314" s="17">
        <f t="shared" si="6"/>
        <v>14854717.119999999</v>
      </c>
      <c r="H314" s="17">
        <f>'II.Concepto de gasto'!$G$8</f>
        <v>14854717.119999999</v>
      </c>
      <c r="I314" s="18" t="b">
        <f>Tabla16[[#This Row],[Validación2]]=Tabla16[[#This Row],[Validación1]]</f>
        <v>1</v>
      </c>
    </row>
    <row r="315" spans="1:9" s="10" customFormat="1" x14ac:dyDescent="0.2">
      <c r="A315" s="7">
        <v>1</v>
      </c>
      <c r="B315" s="8" t="str">
        <f>'II.Concepto de gasto'!$B$1</f>
        <v>_48_Cultura</v>
      </c>
      <c r="C315" s="15" t="str">
        <f>'II.Concepto de gasto'!$B$2</f>
        <v>Instituto Nacional de Lenguas Indígenas</v>
      </c>
      <c r="D315" s="14" t="str">
        <f>'II.Concepto de gasto'!$G$7</f>
        <v>2023</v>
      </c>
      <c r="E315" s="16" t="str">
        <f>'II.Concepto de gasto'!$A$22</f>
        <v>26105 - Combustibles, lubricantes y aditivos para maquinaria, equipo de producción y servicios administrativos</v>
      </c>
      <c r="F315" s="17">
        <f>'II.Concepto de gasto'!$G$22</f>
        <v>0</v>
      </c>
      <c r="G315" s="17">
        <f t="shared" si="6"/>
        <v>14854717.119999999</v>
      </c>
      <c r="H315" s="17">
        <f>'II.Concepto de gasto'!$G$8</f>
        <v>14854717.119999999</v>
      </c>
      <c r="I315" s="18" t="b">
        <f>Tabla16[[#This Row],[Validación2]]=Tabla16[[#This Row],[Validación1]]</f>
        <v>1</v>
      </c>
    </row>
    <row r="316" spans="1:9" s="10" customFormat="1" x14ac:dyDescent="0.2">
      <c r="A316" s="7">
        <v>1</v>
      </c>
      <c r="B316" s="8" t="str">
        <f>'II.Concepto de gasto'!$B$1</f>
        <v>_48_Cultura</v>
      </c>
      <c r="C316" s="15" t="str">
        <f>'II.Concepto de gasto'!$B$2</f>
        <v>Instituto Nacional de Lenguas Indígenas</v>
      </c>
      <c r="D316" s="14" t="str">
        <f>'II.Concepto de gasto'!$G$7</f>
        <v>2023</v>
      </c>
      <c r="E316" s="16" t="str">
        <f>'II.Concepto de gasto'!$A$23</f>
        <v>31201 Servicios de gas</v>
      </c>
      <c r="F316" s="17">
        <f>'II.Concepto de gasto'!$G$23</f>
        <v>0</v>
      </c>
      <c r="G316" s="17">
        <f t="shared" si="6"/>
        <v>14854717.119999999</v>
      </c>
      <c r="H316" s="17">
        <f>'II.Concepto de gasto'!$G$8</f>
        <v>14854717.119999999</v>
      </c>
      <c r="I316" s="18" t="b">
        <f>Tabla16[[#This Row],[Validación2]]=Tabla16[[#This Row],[Validación1]]</f>
        <v>1</v>
      </c>
    </row>
    <row r="317" spans="1:9" s="10" customFormat="1" x14ac:dyDescent="0.2">
      <c r="A317" s="7">
        <v>1</v>
      </c>
      <c r="B317" s="8" t="str">
        <f>'II.Concepto de gasto'!$B$1</f>
        <v>_48_Cultura</v>
      </c>
      <c r="C317" s="15" t="str">
        <f>'II.Concepto de gasto'!$B$2</f>
        <v>Instituto Nacional de Lenguas Indígenas</v>
      </c>
      <c r="D317" s="14" t="str">
        <f>'II.Concepto de gasto'!$G$7</f>
        <v>2023</v>
      </c>
      <c r="E317" s="16" t="str">
        <f>'II.Concepto de gasto'!$A$24</f>
        <v>31301 Servicios de agua</v>
      </c>
      <c r="F317" s="17">
        <f>'II.Concepto de gasto'!$G$24</f>
        <v>117593.37</v>
      </c>
      <c r="G317" s="17">
        <f t="shared" si="6"/>
        <v>14854717.119999999</v>
      </c>
      <c r="H317" s="17">
        <f>'II.Concepto de gasto'!$G$8</f>
        <v>14854717.119999999</v>
      </c>
      <c r="I317" s="18" t="b">
        <f>Tabla16[[#This Row],[Validación2]]=Tabla16[[#This Row],[Validación1]]</f>
        <v>1</v>
      </c>
    </row>
    <row r="318" spans="1:9" s="10" customFormat="1" x14ac:dyDescent="0.2">
      <c r="A318" s="7">
        <v>1</v>
      </c>
      <c r="B318" s="8" t="str">
        <f>'II.Concepto de gasto'!$B$1</f>
        <v>_48_Cultura</v>
      </c>
      <c r="C318" s="15" t="str">
        <f>'II.Concepto de gasto'!$B$2</f>
        <v>Instituto Nacional de Lenguas Indígenas</v>
      </c>
      <c r="D318" s="14" t="str">
        <f>'II.Concepto de gasto'!$G$7</f>
        <v>2023</v>
      </c>
      <c r="E318" s="16" t="str">
        <f>'II.Concepto de gasto'!$A$25</f>
        <v>31401 - Servicio telefónico convencional</v>
      </c>
      <c r="F318" s="17">
        <f>'II.Concepto de gasto'!$G$25</f>
        <v>0</v>
      </c>
      <c r="G318" s="17">
        <f t="shared" si="6"/>
        <v>14854717.119999999</v>
      </c>
      <c r="H318" s="17">
        <f>'II.Concepto de gasto'!$G$8</f>
        <v>14854717.119999999</v>
      </c>
      <c r="I318" s="18" t="b">
        <f>Tabla16[[#This Row],[Validación2]]=Tabla16[[#This Row],[Validación1]]</f>
        <v>1</v>
      </c>
    </row>
    <row r="319" spans="1:9" s="10" customFormat="1" x14ac:dyDescent="0.2">
      <c r="A319" s="7">
        <v>1</v>
      </c>
      <c r="B319" s="8" t="str">
        <f>'II.Concepto de gasto'!$B$1</f>
        <v>_48_Cultura</v>
      </c>
      <c r="C319" s="15" t="str">
        <f>'II.Concepto de gasto'!$B$2</f>
        <v>Instituto Nacional de Lenguas Indígenas</v>
      </c>
      <c r="D319" s="14" t="str">
        <f>'II.Concepto de gasto'!$G$7</f>
        <v>2023</v>
      </c>
      <c r="E319" s="16" t="str">
        <f>'II.Concepto de gasto'!$A$26</f>
        <v>31501 - Servicio de telefonía celular</v>
      </c>
      <c r="F319" s="17">
        <f>'II.Concepto de gasto'!$G$26</f>
        <v>0</v>
      </c>
      <c r="G319" s="17">
        <f t="shared" si="6"/>
        <v>14854717.119999999</v>
      </c>
      <c r="H319" s="17">
        <f>'II.Concepto de gasto'!$G$8</f>
        <v>14854717.119999999</v>
      </c>
      <c r="I319" s="18" t="b">
        <f>Tabla16[[#This Row],[Validación2]]=Tabla16[[#This Row],[Validación1]]</f>
        <v>1</v>
      </c>
    </row>
    <row r="320" spans="1:9" s="10" customFormat="1" x14ac:dyDescent="0.2">
      <c r="A320" s="7">
        <v>1</v>
      </c>
      <c r="B320" s="8" t="str">
        <f>'II.Concepto de gasto'!$B$1</f>
        <v>_48_Cultura</v>
      </c>
      <c r="C320" s="15" t="str">
        <f>'II.Concepto de gasto'!$B$2</f>
        <v>Instituto Nacional de Lenguas Indígenas</v>
      </c>
      <c r="D320" s="14" t="str">
        <f>'II.Concepto de gasto'!$G$7</f>
        <v>2023</v>
      </c>
      <c r="E320" s="16" t="str">
        <f>'II.Concepto de gasto'!$A$27</f>
        <v>31601 Servicio de radiolocalización</v>
      </c>
      <c r="F320" s="17">
        <f>'II.Concepto de gasto'!$G$27</f>
        <v>0</v>
      </c>
      <c r="G320" s="17">
        <f t="shared" si="6"/>
        <v>14854717.119999999</v>
      </c>
      <c r="H320" s="17">
        <f>'II.Concepto de gasto'!$G$8</f>
        <v>14854717.119999999</v>
      </c>
      <c r="I320" s="18" t="b">
        <f>Tabla16[[#This Row],[Validación2]]=Tabla16[[#This Row],[Validación1]]</f>
        <v>1</v>
      </c>
    </row>
    <row r="321" spans="1:9" s="10" customFormat="1" x14ac:dyDescent="0.2">
      <c r="A321" s="7">
        <v>1</v>
      </c>
      <c r="B321" s="8" t="str">
        <f>'II.Concepto de gasto'!$B$1</f>
        <v>_48_Cultura</v>
      </c>
      <c r="C321" s="15" t="str">
        <f>'II.Concepto de gasto'!$B$2</f>
        <v>Instituto Nacional de Lenguas Indígenas</v>
      </c>
      <c r="D321" s="14" t="str">
        <f>'II.Concepto de gasto'!$G$7</f>
        <v>2023</v>
      </c>
      <c r="E321" s="16" t="str">
        <f>'II.Concepto de gasto'!$A$28</f>
        <v>31602 Servicios de telecomunicaciones</v>
      </c>
      <c r="F321" s="17">
        <f>'II.Concepto de gasto'!$G$28</f>
        <v>0</v>
      </c>
      <c r="G321" s="17">
        <f t="shared" si="6"/>
        <v>14854717.119999999</v>
      </c>
      <c r="H321" s="17">
        <f>'II.Concepto de gasto'!$G$8</f>
        <v>14854717.119999999</v>
      </c>
      <c r="I321" s="18" t="b">
        <f>Tabla16[[#This Row],[Validación2]]=Tabla16[[#This Row],[Validación1]]</f>
        <v>1</v>
      </c>
    </row>
    <row r="322" spans="1:9" s="10" customFormat="1" x14ac:dyDescent="0.2">
      <c r="A322" s="7">
        <v>1</v>
      </c>
      <c r="B322" s="8" t="str">
        <f>'II.Concepto de gasto'!$B$1</f>
        <v>_48_Cultura</v>
      </c>
      <c r="C322" s="15" t="str">
        <f>'II.Concepto de gasto'!$B$2</f>
        <v>Instituto Nacional de Lenguas Indígenas</v>
      </c>
      <c r="D322" s="14" t="str">
        <f>'II.Concepto de gasto'!$G$7</f>
        <v>2023</v>
      </c>
      <c r="E322" s="16" t="str">
        <f>'II.Concepto de gasto'!$A$29</f>
        <v>31603 Servicios de internet</v>
      </c>
      <c r="F322" s="17">
        <f>'II.Concepto de gasto'!$G$29</f>
        <v>0</v>
      </c>
      <c r="G322" s="17">
        <f t="shared" si="6"/>
        <v>14854717.119999999</v>
      </c>
      <c r="H322" s="17">
        <f>'II.Concepto de gasto'!$G$8</f>
        <v>14854717.119999999</v>
      </c>
      <c r="I322" s="18" t="b">
        <f>Tabla16[[#This Row],[Validación2]]=Tabla16[[#This Row],[Validación1]]</f>
        <v>1</v>
      </c>
    </row>
    <row r="323" spans="1:9" s="10" customFormat="1" x14ac:dyDescent="0.2">
      <c r="A323" s="7">
        <v>1</v>
      </c>
      <c r="B323" s="8" t="str">
        <f>'II.Concepto de gasto'!$B$1</f>
        <v>_48_Cultura</v>
      </c>
      <c r="C323" s="15" t="str">
        <f>'II.Concepto de gasto'!$B$2</f>
        <v>Instituto Nacional de Lenguas Indígenas</v>
      </c>
      <c r="D323" s="14" t="str">
        <f>'II.Concepto de gasto'!$G$7</f>
        <v>2023</v>
      </c>
      <c r="E323" s="16" t="str">
        <f>'II.Concepto de gasto'!$A$30</f>
        <v>31701 Servicio de conducción de señales analógicas y digitales</v>
      </c>
      <c r="F323" s="17">
        <f>'II.Concepto de gasto'!$G$30</f>
        <v>290954.59000000003</v>
      </c>
      <c r="G323" s="17">
        <f t="shared" si="6"/>
        <v>14854717.119999999</v>
      </c>
      <c r="H323" s="17">
        <f>'II.Concepto de gasto'!$G$8</f>
        <v>14854717.119999999</v>
      </c>
      <c r="I323" s="18" t="b">
        <f>Tabla16[[#This Row],[Validación2]]=Tabla16[[#This Row],[Validación1]]</f>
        <v>1</v>
      </c>
    </row>
    <row r="324" spans="1:9" s="10" customFormat="1" x14ac:dyDescent="0.2">
      <c r="A324" s="7">
        <v>1</v>
      </c>
      <c r="B324" s="8" t="str">
        <f>'II.Concepto de gasto'!$B$1</f>
        <v>_48_Cultura</v>
      </c>
      <c r="C324" s="15" t="str">
        <f>'II.Concepto de gasto'!$B$2</f>
        <v>Instituto Nacional de Lenguas Indígenas</v>
      </c>
      <c r="D324" s="14" t="str">
        <f>'II.Concepto de gasto'!$G$7</f>
        <v>2023</v>
      </c>
      <c r="E324" s="16" t="str">
        <f>'II.Concepto de gasto'!$A$31</f>
        <v>31801 Servicio postal</v>
      </c>
      <c r="F324" s="17">
        <f>'II.Concepto de gasto'!$G$31</f>
        <v>61581.13</v>
      </c>
      <c r="G324" s="17">
        <f t="shared" si="6"/>
        <v>14854717.119999999</v>
      </c>
      <c r="H324" s="17">
        <f>'II.Concepto de gasto'!$G$8</f>
        <v>14854717.119999999</v>
      </c>
      <c r="I324" s="18" t="b">
        <f>Tabla16[[#This Row],[Validación2]]=Tabla16[[#This Row],[Validación1]]</f>
        <v>1</v>
      </c>
    </row>
    <row r="325" spans="1:9" s="10" customFormat="1" x14ac:dyDescent="0.2">
      <c r="A325" s="7">
        <v>1</v>
      </c>
      <c r="B325" s="8" t="str">
        <f>'II.Concepto de gasto'!$B$1</f>
        <v>_48_Cultura</v>
      </c>
      <c r="C325" s="15" t="str">
        <f>'II.Concepto de gasto'!$B$2</f>
        <v>Instituto Nacional de Lenguas Indígenas</v>
      </c>
      <c r="D325" s="14" t="str">
        <f>'II.Concepto de gasto'!$G$7</f>
        <v>2023</v>
      </c>
      <c r="E325" s="16" t="str">
        <f>'II.Concepto de gasto'!$A$32</f>
        <v>31802 Servicio telegráfico</v>
      </c>
      <c r="F325" s="17">
        <f>'II.Concepto de gasto'!$G$32</f>
        <v>0</v>
      </c>
      <c r="G325" s="17">
        <f t="shared" si="6"/>
        <v>14854717.119999999</v>
      </c>
      <c r="H325" s="17">
        <f>'II.Concepto de gasto'!$G$8</f>
        <v>14854717.119999999</v>
      </c>
      <c r="I325" s="18" t="b">
        <f>Tabla16[[#This Row],[Validación2]]=Tabla16[[#This Row],[Validación1]]</f>
        <v>1</v>
      </c>
    </row>
    <row r="326" spans="1:9" s="10" customFormat="1" x14ac:dyDescent="0.2">
      <c r="A326" s="7">
        <v>1</v>
      </c>
      <c r="B326" s="8" t="str">
        <f>'II.Concepto de gasto'!$B$1</f>
        <v>_48_Cultura</v>
      </c>
      <c r="C326" s="15" t="str">
        <f>'II.Concepto de gasto'!$B$2</f>
        <v>Instituto Nacional de Lenguas Indígenas</v>
      </c>
      <c r="D326" s="14" t="str">
        <f>'II.Concepto de gasto'!$G$7</f>
        <v>2023</v>
      </c>
      <c r="E326" s="16" t="str">
        <f>'II.Concepto de gasto'!$A$33</f>
        <v>31901 Servicios integrales de telecomunicación</v>
      </c>
      <c r="F326" s="17">
        <f>'II.Concepto de gasto'!$G$33</f>
        <v>0</v>
      </c>
      <c r="G326" s="17">
        <f t="shared" si="6"/>
        <v>14854717.119999999</v>
      </c>
      <c r="H326" s="17">
        <f>'II.Concepto de gasto'!$G$8</f>
        <v>14854717.119999999</v>
      </c>
      <c r="I326" s="18" t="b">
        <f>Tabla16[[#This Row],[Validación2]]=Tabla16[[#This Row],[Validación1]]</f>
        <v>1</v>
      </c>
    </row>
    <row r="327" spans="1:9" s="10" customFormat="1" x14ac:dyDescent="0.2">
      <c r="A327" s="7">
        <v>1</v>
      </c>
      <c r="B327" s="8" t="str">
        <f>'II.Concepto de gasto'!$B$1</f>
        <v>_48_Cultura</v>
      </c>
      <c r="C327" s="15" t="str">
        <f>'II.Concepto de gasto'!$B$2</f>
        <v>Instituto Nacional de Lenguas Indígenas</v>
      </c>
      <c r="D327" s="14" t="str">
        <f>'II.Concepto de gasto'!$G$7</f>
        <v>2023</v>
      </c>
      <c r="E327" s="16" t="str">
        <f>'II.Concepto de gasto'!$A$34</f>
        <v>31902 Contratación de otros servicios</v>
      </c>
      <c r="F327" s="17">
        <f>'II.Concepto de gasto'!$G$34</f>
        <v>0</v>
      </c>
      <c r="G327" s="17">
        <f t="shared" si="6"/>
        <v>14854717.119999999</v>
      </c>
      <c r="H327" s="17">
        <f>'II.Concepto de gasto'!$G$8</f>
        <v>14854717.119999999</v>
      </c>
      <c r="I327" s="18" t="b">
        <f>Tabla16[[#This Row],[Validación2]]=Tabla16[[#This Row],[Validación1]]</f>
        <v>1</v>
      </c>
    </row>
    <row r="328" spans="1:9" s="10" customFormat="1" x14ac:dyDescent="0.2">
      <c r="A328" s="7">
        <v>1</v>
      </c>
      <c r="B328" s="8" t="str">
        <f>'II.Concepto de gasto'!$B$1</f>
        <v>_48_Cultura</v>
      </c>
      <c r="C328" s="15" t="str">
        <f>'II.Concepto de gasto'!$B$2</f>
        <v>Instituto Nacional de Lenguas Indígenas</v>
      </c>
      <c r="D328" s="14" t="str">
        <f>'II.Concepto de gasto'!$G$7</f>
        <v>2023</v>
      </c>
      <c r="E328" s="16" t="str">
        <f>'II.Concepto de gasto'!$A$35</f>
        <v>31904 Servicios integrales de infraestructura de cómputo</v>
      </c>
      <c r="F328" s="17">
        <f>'II.Concepto de gasto'!$G$35</f>
        <v>0</v>
      </c>
      <c r="G328" s="17">
        <f t="shared" si="6"/>
        <v>14854717.119999999</v>
      </c>
      <c r="H328" s="17">
        <f>'II.Concepto de gasto'!$G$8</f>
        <v>14854717.119999999</v>
      </c>
      <c r="I328" s="18" t="b">
        <f>Tabla16[[#This Row],[Validación2]]=Tabla16[[#This Row],[Validación1]]</f>
        <v>1</v>
      </c>
    </row>
    <row r="329" spans="1:9" s="10" customFormat="1" x14ac:dyDescent="0.2">
      <c r="A329" s="7">
        <v>1</v>
      </c>
      <c r="B329" s="8" t="str">
        <f>'II.Concepto de gasto'!$B$1</f>
        <v>_48_Cultura</v>
      </c>
      <c r="C329" s="15" t="str">
        <f>'II.Concepto de gasto'!$B$2</f>
        <v>Instituto Nacional de Lenguas Indígenas</v>
      </c>
      <c r="D329" s="14" t="str">
        <f>'II.Concepto de gasto'!$G$7</f>
        <v>2023</v>
      </c>
      <c r="E329" s="16" t="str">
        <f>'II.Concepto de gasto'!$A$36</f>
        <v>32101 - Arrendamiento de terrenos</v>
      </c>
      <c r="F329" s="17">
        <f>'II.Concepto de gasto'!$G$36</f>
        <v>0</v>
      </c>
      <c r="G329" s="17">
        <f t="shared" si="6"/>
        <v>14854717.119999999</v>
      </c>
      <c r="H329" s="17">
        <f>'II.Concepto de gasto'!$G$8</f>
        <v>14854717.119999999</v>
      </c>
      <c r="I329" s="18" t="b">
        <f>Tabla16[[#This Row],[Validación2]]=Tabla16[[#This Row],[Validación1]]</f>
        <v>1</v>
      </c>
    </row>
    <row r="330" spans="1:9" s="10" customFormat="1" x14ac:dyDescent="0.2">
      <c r="A330" s="7">
        <v>1</v>
      </c>
      <c r="B330" s="8" t="str">
        <f>'II.Concepto de gasto'!$B$1</f>
        <v>_48_Cultura</v>
      </c>
      <c r="C330" s="15" t="str">
        <f>'II.Concepto de gasto'!$B$2</f>
        <v>Instituto Nacional de Lenguas Indígenas</v>
      </c>
      <c r="D330" s="14" t="str">
        <f>'II.Concepto de gasto'!$G$7</f>
        <v>2023</v>
      </c>
      <c r="E330" s="16" t="str">
        <f>'II.Concepto de gasto'!$A$37</f>
        <v>32201 - Arrendamiento de edificios y locales</v>
      </c>
      <c r="F330" s="17">
        <f>'II.Concepto de gasto'!$G$37</f>
        <v>4800000</v>
      </c>
      <c r="G330" s="17">
        <f t="shared" si="6"/>
        <v>14854717.119999999</v>
      </c>
      <c r="H330" s="17">
        <f>'II.Concepto de gasto'!$G$8</f>
        <v>14854717.119999999</v>
      </c>
      <c r="I330" s="18" t="b">
        <f>Tabla16[[#This Row],[Validación2]]=Tabla16[[#This Row],[Validación1]]</f>
        <v>1</v>
      </c>
    </row>
    <row r="331" spans="1:9" s="10" customFormat="1" x14ac:dyDescent="0.2">
      <c r="A331" s="7">
        <v>1</v>
      </c>
      <c r="B331" s="8" t="str">
        <f>'II.Concepto de gasto'!$B$1</f>
        <v>_48_Cultura</v>
      </c>
      <c r="C331" s="15" t="str">
        <f>'II.Concepto de gasto'!$B$2</f>
        <v>Instituto Nacional de Lenguas Indígenas</v>
      </c>
      <c r="D331" s="14" t="str">
        <f>'II.Concepto de gasto'!$G$7</f>
        <v>2023</v>
      </c>
      <c r="E331" s="16" t="str">
        <f>'II.Concepto de gasto'!$A$38</f>
        <v>32301 - Arrendamiento de equipo y bienes informáticos</v>
      </c>
      <c r="F331" s="17">
        <f>'II.Concepto de gasto'!$G$38</f>
        <v>2994992.51</v>
      </c>
      <c r="G331" s="17">
        <f t="shared" si="6"/>
        <v>14854717.119999999</v>
      </c>
      <c r="H331" s="17">
        <f>'II.Concepto de gasto'!$G$8</f>
        <v>14854717.119999999</v>
      </c>
      <c r="I331" s="18" t="b">
        <f>Tabla16[[#This Row],[Validación2]]=Tabla16[[#This Row],[Validación1]]</f>
        <v>1</v>
      </c>
    </row>
    <row r="332" spans="1:9" s="10" customFormat="1" x14ac:dyDescent="0.2">
      <c r="A332" s="7">
        <v>1</v>
      </c>
      <c r="B332" s="8" t="str">
        <f>'II.Concepto de gasto'!$B$1</f>
        <v>_48_Cultura</v>
      </c>
      <c r="C332" s="15" t="str">
        <f>'II.Concepto de gasto'!$B$2</f>
        <v>Instituto Nacional de Lenguas Indígenas</v>
      </c>
      <c r="D332" s="14" t="str">
        <f>'II.Concepto de gasto'!$G$7</f>
        <v>2023</v>
      </c>
      <c r="E332" s="16" t="str">
        <f>'II.Concepto de gasto'!$A$39</f>
        <v>32302 - Arrendamiento de mobiliario</v>
      </c>
      <c r="F332" s="17">
        <f>'II.Concepto de gasto'!$G$39</f>
        <v>0</v>
      </c>
      <c r="G332" s="17">
        <f t="shared" si="6"/>
        <v>14854717.119999999</v>
      </c>
      <c r="H332" s="17">
        <f>'II.Concepto de gasto'!$G$8</f>
        <v>14854717.119999999</v>
      </c>
      <c r="I332" s="18" t="b">
        <f>Tabla16[[#This Row],[Validación2]]=Tabla16[[#This Row],[Validación1]]</f>
        <v>1</v>
      </c>
    </row>
    <row r="333" spans="1:9" s="10" customFormat="1" x14ac:dyDescent="0.2">
      <c r="A333" s="7">
        <v>1</v>
      </c>
      <c r="B333" s="8" t="str">
        <f>'II.Concepto de gasto'!$B$1</f>
        <v>_48_Cultura</v>
      </c>
      <c r="C333" s="15" t="str">
        <f>'II.Concepto de gasto'!$B$2</f>
        <v>Instituto Nacional de Lenguas Indígenas</v>
      </c>
      <c r="D333" s="14" t="str">
        <f>'II.Concepto de gasto'!$G$7</f>
        <v>2023</v>
      </c>
      <c r="E333" s="16" t="str">
        <f>'II.Concepto de gasto'!$A$40</f>
        <v>32303 - Arrendamiento de equipo de telecomunicaciones</v>
      </c>
      <c r="F333" s="17">
        <f>'II.Concepto de gasto'!$G$40</f>
        <v>0</v>
      </c>
      <c r="G333" s="17">
        <f t="shared" si="6"/>
        <v>14854717.119999999</v>
      </c>
      <c r="H333" s="17">
        <f>'II.Concepto de gasto'!$G$8</f>
        <v>14854717.119999999</v>
      </c>
      <c r="I333" s="18" t="b">
        <f>Tabla16[[#This Row],[Validación2]]=Tabla16[[#This Row],[Validación1]]</f>
        <v>1</v>
      </c>
    </row>
    <row r="334" spans="1:9" s="10" customFormat="1" x14ac:dyDescent="0.2">
      <c r="A334" s="7">
        <v>1</v>
      </c>
      <c r="B334" s="8" t="str">
        <f>'II.Concepto de gasto'!$B$1</f>
        <v>_48_Cultura</v>
      </c>
      <c r="C334" s="15" t="str">
        <f>'II.Concepto de gasto'!$B$2</f>
        <v>Instituto Nacional de Lenguas Indígenas</v>
      </c>
      <c r="D334" s="14" t="str">
        <f>'II.Concepto de gasto'!$G$7</f>
        <v>2023</v>
      </c>
      <c r="E334" s="16" t="str">
        <f>'II.Concepto de gasto'!$A$41</f>
        <v>32502 - Arrendamiento de vehículos terrestres, aéreos, marítimos, lacustres y fluviales para servicios públicos y la operación de programas públicos</v>
      </c>
      <c r="F334" s="17">
        <f>'II.Concepto de gasto'!$G$41</f>
        <v>0</v>
      </c>
      <c r="G334" s="17">
        <f t="shared" si="6"/>
        <v>14854717.119999999</v>
      </c>
      <c r="H334" s="17">
        <f>'II.Concepto de gasto'!$G$8</f>
        <v>14854717.119999999</v>
      </c>
      <c r="I334" s="18" t="b">
        <f>Tabla16[[#This Row],[Validación2]]=Tabla16[[#This Row],[Validación1]]</f>
        <v>1</v>
      </c>
    </row>
    <row r="335" spans="1:9" s="10" customFormat="1" x14ac:dyDescent="0.2">
      <c r="A335" s="7">
        <v>1</v>
      </c>
      <c r="B335" s="8" t="str">
        <f>'II.Concepto de gasto'!$B$1</f>
        <v>_48_Cultura</v>
      </c>
      <c r="C335" s="15" t="str">
        <f>'II.Concepto de gasto'!$B$2</f>
        <v>Instituto Nacional de Lenguas Indígenas</v>
      </c>
      <c r="D335" s="14" t="str">
        <f>'II.Concepto de gasto'!$G$7</f>
        <v>2023</v>
      </c>
      <c r="E335" s="16" t="str">
        <f>'II.Concepto de gasto'!$A$42</f>
        <v>32503 - Arrendamiento de vehículos terrestres, aéreos, marítimos, lacustres y fluviales para servicios administrativos</v>
      </c>
      <c r="F335" s="17">
        <f>'II.Concepto de gasto'!$G$42</f>
        <v>348966.59</v>
      </c>
      <c r="G335" s="17">
        <f t="shared" si="6"/>
        <v>14854717.119999999</v>
      </c>
      <c r="H335" s="17">
        <f>'II.Concepto de gasto'!$G$8</f>
        <v>14854717.119999999</v>
      </c>
      <c r="I335" s="18" t="b">
        <f>Tabla16[[#This Row],[Validación2]]=Tabla16[[#This Row],[Validación1]]</f>
        <v>1</v>
      </c>
    </row>
    <row r="336" spans="1:9" s="10" customFormat="1" x14ac:dyDescent="0.2">
      <c r="A336" s="7">
        <v>1</v>
      </c>
      <c r="B336" s="8" t="str">
        <f>'II.Concepto de gasto'!$B$1</f>
        <v>_48_Cultura</v>
      </c>
      <c r="C336" s="15" t="str">
        <f>'II.Concepto de gasto'!$B$2</f>
        <v>Instituto Nacional de Lenguas Indígenas</v>
      </c>
      <c r="D336" s="14" t="str">
        <f>'II.Concepto de gasto'!$G$7</f>
        <v>2023</v>
      </c>
      <c r="E336" s="16" t="str">
        <f>'II.Concepto de gasto'!$A$43</f>
        <v>32505 - Arrendamiento de vehículos terrestres, aéreos, marítimos, lacustres y fluviales para servidores públicos</v>
      </c>
      <c r="F336" s="17">
        <f>'II.Concepto de gasto'!$G$43</f>
        <v>0</v>
      </c>
      <c r="G336" s="17">
        <f t="shared" si="6"/>
        <v>14854717.119999999</v>
      </c>
      <c r="H336" s="17">
        <f>'II.Concepto de gasto'!$G$8</f>
        <v>14854717.119999999</v>
      </c>
      <c r="I336" s="18" t="b">
        <f>Tabla16[[#This Row],[Validación2]]=Tabla16[[#This Row],[Validación1]]</f>
        <v>1</v>
      </c>
    </row>
    <row r="337" spans="1:9" s="10" customFormat="1" x14ac:dyDescent="0.2">
      <c r="A337" s="7">
        <v>1</v>
      </c>
      <c r="B337" s="8" t="str">
        <f>'II.Concepto de gasto'!$B$1</f>
        <v>_48_Cultura</v>
      </c>
      <c r="C337" s="15" t="str">
        <f>'II.Concepto de gasto'!$B$2</f>
        <v>Instituto Nacional de Lenguas Indígenas</v>
      </c>
      <c r="D337" s="14" t="str">
        <f>'II.Concepto de gasto'!$G$7</f>
        <v>2023</v>
      </c>
      <c r="E337" s="16" t="str">
        <f>'II.Concepto de gasto'!$A$44</f>
        <v>32601 - Arrendamiento de maquinaria y equipo</v>
      </c>
      <c r="F337" s="17">
        <f>'II.Concepto de gasto'!$G$44</f>
        <v>0</v>
      </c>
      <c r="G337" s="17">
        <f t="shared" si="6"/>
        <v>14854717.119999999</v>
      </c>
      <c r="H337" s="17">
        <f>'II.Concepto de gasto'!$G$8</f>
        <v>14854717.119999999</v>
      </c>
      <c r="I337" s="18" t="b">
        <f>Tabla16[[#This Row],[Validación2]]=Tabla16[[#This Row],[Validación1]]</f>
        <v>1</v>
      </c>
    </row>
    <row r="338" spans="1:9" s="10" customFormat="1" x14ac:dyDescent="0.2">
      <c r="A338" s="7">
        <v>1</v>
      </c>
      <c r="B338" s="8" t="str">
        <f>'II.Concepto de gasto'!$B$1</f>
        <v>_48_Cultura</v>
      </c>
      <c r="C338" s="15" t="str">
        <f>'II.Concepto de gasto'!$B$2</f>
        <v>Instituto Nacional de Lenguas Indígenas</v>
      </c>
      <c r="D338" s="14" t="str">
        <f>'II.Concepto de gasto'!$G$7</f>
        <v>2023</v>
      </c>
      <c r="E338" s="16" t="str">
        <f>'II.Concepto de gasto'!$A$45</f>
        <v>32903 - Otros Arrendamientos</v>
      </c>
      <c r="F338" s="17">
        <f>'II.Concepto de gasto'!$G$45</f>
        <v>0</v>
      </c>
      <c r="G338" s="17">
        <f t="shared" si="6"/>
        <v>14854717.119999999</v>
      </c>
      <c r="H338" s="17">
        <f>'II.Concepto de gasto'!$G$8</f>
        <v>14854717.119999999</v>
      </c>
      <c r="I338" s="18" t="b">
        <f>Tabla16[[#This Row],[Validación2]]=Tabla16[[#This Row],[Validación1]]</f>
        <v>1</v>
      </c>
    </row>
    <row r="339" spans="1:9" s="10" customFormat="1" x14ac:dyDescent="0.2">
      <c r="A339" s="7">
        <v>1</v>
      </c>
      <c r="B339" s="8" t="str">
        <f>'II.Concepto de gasto'!$B$1</f>
        <v>_48_Cultura</v>
      </c>
      <c r="C339" s="15" t="str">
        <f>'II.Concepto de gasto'!$B$2</f>
        <v>Instituto Nacional de Lenguas Indígenas</v>
      </c>
      <c r="D339" s="14" t="str">
        <f>'II.Concepto de gasto'!$G$7</f>
        <v>2023</v>
      </c>
      <c r="E339" s="16" t="str">
        <f>'II.Concepto de gasto'!$A$46</f>
        <v>33101 - Asesorías asociadas a convenios, tratados o acuerdos</v>
      </c>
      <c r="F339" s="17">
        <f>'II.Concepto de gasto'!$G$46</f>
        <v>0</v>
      </c>
      <c r="G339" s="17">
        <f t="shared" si="6"/>
        <v>14854717.119999999</v>
      </c>
      <c r="H339" s="17">
        <f>'II.Concepto de gasto'!$G$8</f>
        <v>14854717.119999999</v>
      </c>
      <c r="I339" s="18" t="b">
        <f>Tabla16[[#This Row],[Validación2]]=Tabla16[[#This Row],[Validación1]]</f>
        <v>1</v>
      </c>
    </row>
    <row r="340" spans="1:9" s="10" customFormat="1" x14ac:dyDescent="0.2">
      <c r="A340" s="7">
        <v>1</v>
      </c>
      <c r="B340" s="8" t="str">
        <f>'II.Concepto de gasto'!$B$1</f>
        <v>_48_Cultura</v>
      </c>
      <c r="C340" s="15" t="str">
        <f>'II.Concepto de gasto'!$B$2</f>
        <v>Instituto Nacional de Lenguas Indígenas</v>
      </c>
      <c r="D340" s="14" t="str">
        <f>'II.Concepto de gasto'!$G$7</f>
        <v>2023</v>
      </c>
      <c r="E340" s="16" t="str">
        <f>'II.Concepto de gasto'!$A$47</f>
        <v>33102 - Asesorías por controversias en el marco de los tratados internacionales</v>
      </c>
      <c r="F340" s="17">
        <f>'II.Concepto de gasto'!$G$47</f>
        <v>0</v>
      </c>
      <c r="G340" s="17">
        <f t="shared" si="6"/>
        <v>14854717.119999999</v>
      </c>
      <c r="H340" s="17">
        <f>'II.Concepto de gasto'!$G$8</f>
        <v>14854717.119999999</v>
      </c>
      <c r="I340" s="18" t="b">
        <f>Tabla16[[#This Row],[Validación2]]=Tabla16[[#This Row],[Validación1]]</f>
        <v>1</v>
      </c>
    </row>
    <row r="341" spans="1:9" s="10" customFormat="1" x14ac:dyDescent="0.2">
      <c r="A341" s="7">
        <v>1</v>
      </c>
      <c r="B341" s="8" t="str">
        <f>'II.Concepto de gasto'!$B$1</f>
        <v>_48_Cultura</v>
      </c>
      <c r="C341" s="15" t="str">
        <f>'II.Concepto de gasto'!$B$2</f>
        <v>Instituto Nacional de Lenguas Indígenas</v>
      </c>
      <c r="D341" s="14" t="str">
        <f>'II.Concepto de gasto'!$G$7</f>
        <v>2023</v>
      </c>
      <c r="E341" s="16" t="str">
        <f>'II.Concepto de gasto'!$A$48</f>
        <v>33103 - Consultorías para programas o proyectos financiados por organismos internacionales</v>
      </c>
      <c r="F341" s="17">
        <f>'II.Concepto de gasto'!$G$48</f>
        <v>0</v>
      </c>
      <c r="G341" s="17">
        <f t="shared" si="6"/>
        <v>14854717.119999999</v>
      </c>
      <c r="H341" s="17">
        <f>'II.Concepto de gasto'!$G$8</f>
        <v>14854717.119999999</v>
      </c>
      <c r="I341" s="18" t="b">
        <f>Tabla16[[#This Row],[Validación2]]=Tabla16[[#This Row],[Validación1]]</f>
        <v>1</v>
      </c>
    </row>
    <row r="342" spans="1:9" s="10" customFormat="1" x14ac:dyDescent="0.2">
      <c r="A342" s="7">
        <v>1</v>
      </c>
      <c r="B342" s="8" t="str">
        <f>'II.Concepto de gasto'!$B$1</f>
        <v>_48_Cultura</v>
      </c>
      <c r="C342" s="15" t="str">
        <f>'II.Concepto de gasto'!$B$2</f>
        <v>Instituto Nacional de Lenguas Indígenas</v>
      </c>
      <c r="D342" s="14" t="str">
        <f>'II.Concepto de gasto'!$G$7</f>
        <v>2023</v>
      </c>
      <c r="E342" s="16" t="str">
        <f>'II.Concepto de gasto'!$A$49</f>
        <v>33104 - Otras asesorías para la operación de programas</v>
      </c>
      <c r="F342" s="17">
        <f>'II.Concepto de gasto'!$G$49</f>
        <v>68555.09</v>
      </c>
      <c r="G342" s="17">
        <f t="shared" si="6"/>
        <v>14854717.119999999</v>
      </c>
      <c r="H342" s="17">
        <f>'II.Concepto de gasto'!$G$8</f>
        <v>14854717.119999999</v>
      </c>
      <c r="I342" s="18" t="b">
        <f>Tabla16[[#This Row],[Validación2]]=Tabla16[[#This Row],[Validación1]]</f>
        <v>1</v>
      </c>
    </row>
    <row r="343" spans="1:9" s="10" customFormat="1" x14ac:dyDescent="0.2">
      <c r="A343" s="7">
        <v>1</v>
      </c>
      <c r="B343" s="8" t="str">
        <f>'II.Concepto de gasto'!$B$1</f>
        <v>_48_Cultura</v>
      </c>
      <c r="C343" s="15" t="str">
        <f>'II.Concepto de gasto'!$B$2</f>
        <v>Instituto Nacional de Lenguas Indígenas</v>
      </c>
      <c r="D343" s="14" t="str">
        <f>'II.Concepto de gasto'!$G$7</f>
        <v>2023</v>
      </c>
      <c r="E343" s="16" t="str">
        <f>'II.Concepto de gasto'!$A$50</f>
        <v>33501 - Estudios e Investigaciones</v>
      </c>
      <c r="F343" s="17">
        <f>'II.Concepto de gasto'!$G$50</f>
        <v>0</v>
      </c>
      <c r="G343" s="17">
        <f t="shared" si="6"/>
        <v>14854717.119999999</v>
      </c>
      <c r="H343" s="17">
        <f>'II.Concepto de gasto'!$G$8</f>
        <v>14854717.119999999</v>
      </c>
      <c r="I343" s="18" t="b">
        <f>Tabla16[[#This Row],[Validación2]]=Tabla16[[#This Row],[Validación1]]</f>
        <v>1</v>
      </c>
    </row>
    <row r="344" spans="1:9" s="10" customFormat="1" x14ac:dyDescent="0.2">
      <c r="A344" s="7">
        <v>1</v>
      </c>
      <c r="B344" s="8" t="str">
        <f>'II.Concepto de gasto'!$B$1</f>
        <v>_48_Cultura</v>
      </c>
      <c r="C344" s="15" t="str">
        <f>'II.Concepto de gasto'!$B$2</f>
        <v>Instituto Nacional de Lenguas Indígenas</v>
      </c>
      <c r="D344" s="14" t="str">
        <f>'II.Concepto de gasto'!$G$7</f>
        <v>2023</v>
      </c>
      <c r="E344" s="16" t="str">
        <f>'II.Concepto de gasto'!$A$51</f>
        <v>33604 - Impresión y elaboración de material informativo derivado de la operación y administración de las dependencias y entidades</v>
      </c>
      <c r="F344" s="17">
        <f>'II.Concepto de gasto'!$G$51</f>
        <v>147552</v>
      </c>
      <c r="G344" s="17">
        <f t="shared" si="6"/>
        <v>14854717.119999999</v>
      </c>
      <c r="H344" s="17">
        <f>'II.Concepto de gasto'!$G$8</f>
        <v>14854717.119999999</v>
      </c>
      <c r="I344" s="18" t="b">
        <f>Tabla16[[#This Row],[Validación2]]=Tabla16[[#This Row],[Validación1]]</f>
        <v>1</v>
      </c>
    </row>
    <row r="345" spans="1:9" s="10" customFormat="1" x14ac:dyDescent="0.2">
      <c r="A345" s="7">
        <v>1</v>
      </c>
      <c r="B345" s="8" t="str">
        <f>'II.Concepto de gasto'!$B$1</f>
        <v>_48_Cultura</v>
      </c>
      <c r="C345" s="15" t="str">
        <f>'II.Concepto de gasto'!$B$2</f>
        <v>Instituto Nacional de Lenguas Indígenas</v>
      </c>
      <c r="D345" s="14" t="str">
        <f>'II.Concepto de gasto'!$G$7</f>
        <v>2023</v>
      </c>
      <c r="E345" s="16" t="str">
        <f>'II.Concepto de gasto'!$A$52</f>
        <v>35101 - Mantenimiento y conservación de inmuebles para la prestación de servicios administrativos</v>
      </c>
      <c r="F345" s="17">
        <f>'II.Concepto de gasto'!$G$52</f>
        <v>0</v>
      </c>
      <c r="G345" s="17">
        <f t="shared" si="6"/>
        <v>14854717.119999999</v>
      </c>
      <c r="H345" s="17">
        <f>'II.Concepto de gasto'!$G$8</f>
        <v>14854717.119999999</v>
      </c>
      <c r="I345" s="18" t="b">
        <f>Tabla16[[#This Row],[Validación2]]=Tabla16[[#This Row],[Validación1]]</f>
        <v>1</v>
      </c>
    </row>
    <row r="346" spans="1:9" s="10" customFormat="1" x14ac:dyDescent="0.2">
      <c r="A346" s="7">
        <v>1</v>
      </c>
      <c r="B346" s="8" t="str">
        <f>'II.Concepto de gasto'!$B$1</f>
        <v>_48_Cultura</v>
      </c>
      <c r="C346" s="15" t="str">
        <f>'II.Concepto de gasto'!$B$2</f>
        <v>Instituto Nacional de Lenguas Indígenas</v>
      </c>
      <c r="D346" s="14" t="str">
        <f>'II.Concepto de gasto'!$G$7</f>
        <v>2023</v>
      </c>
      <c r="E346" s="16" t="str">
        <f>'II.Concepto de gasto'!$A$53</f>
        <v>35201 - Mantenimiento y conservación de mobiliario y equipo de administración</v>
      </c>
      <c r="F346" s="17">
        <f>'II.Concepto de gasto'!$G$53</f>
        <v>0</v>
      </c>
      <c r="G346" s="17">
        <f t="shared" si="6"/>
        <v>14854717.119999999</v>
      </c>
      <c r="H346" s="17">
        <f>'II.Concepto de gasto'!$G$8</f>
        <v>14854717.119999999</v>
      </c>
      <c r="I346" s="18" t="b">
        <f>Tabla16[[#This Row],[Validación2]]=Tabla16[[#This Row],[Validación1]]</f>
        <v>1</v>
      </c>
    </row>
    <row r="347" spans="1:9" s="10" customFormat="1" x14ac:dyDescent="0.2">
      <c r="A347" s="7">
        <v>1</v>
      </c>
      <c r="B347" s="8" t="str">
        <f>'II.Concepto de gasto'!$B$1</f>
        <v>_48_Cultura</v>
      </c>
      <c r="C347" s="15" t="str">
        <f>'II.Concepto de gasto'!$B$2</f>
        <v>Instituto Nacional de Lenguas Indígenas</v>
      </c>
      <c r="D347" s="14" t="str">
        <f>'II.Concepto de gasto'!$G$7</f>
        <v>2023</v>
      </c>
      <c r="E347" s="16" t="str">
        <f>'II.Concepto de gasto'!$A$54</f>
        <v>36101 - Difusión de mensajes sobre programas y actividades gubernamentales</v>
      </c>
      <c r="F347" s="17">
        <f>'II.Concepto de gasto'!$G$54</f>
        <v>5496000</v>
      </c>
      <c r="G347" s="17">
        <f t="shared" si="6"/>
        <v>14854717.119999999</v>
      </c>
      <c r="H347" s="17">
        <f>'II.Concepto de gasto'!$G$8</f>
        <v>14854717.119999999</v>
      </c>
      <c r="I347" s="18" t="b">
        <f>Tabla16[[#This Row],[Validación2]]=Tabla16[[#This Row],[Validación1]]</f>
        <v>1</v>
      </c>
    </row>
    <row r="348" spans="1:9" s="10" customFormat="1" x14ac:dyDescent="0.2">
      <c r="A348" s="7">
        <v>1</v>
      </c>
      <c r="B348" s="8" t="str">
        <f>'II.Concepto de gasto'!$B$1</f>
        <v>_48_Cultura</v>
      </c>
      <c r="C348" s="15" t="str">
        <f>'II.Concepto de gasto'!$B$2</f>
        <v>Instituto Nacional de Lenguas Indígenas</v>
      </c>
      <c r="D348" s="14" t="str">
        <f>'II.Concepto de gasto'!$G$7</f>
        <v>2023</v>
      </c>
      <c r="E348" s="16" t="str">
        <f>'II.Concepto de gasto'!$A$55</f>
        <v>36201 - Difusión de mensajes comerciales para promover la venta de productos o servicios</v>
      </c>
      <c r="F348" s="17">
        <f>'II.Concepto de gasto'!$G$55</f>
        <v>0</v>
      </c>
      <c r="G348" s="17">
        <f t="shared" si="6"/>
        <v>14854717.119999999</v>
      </c>
      <c r="H348" s="17">
        <f>'II.Concepto de gasto'!$G$8</f>
        <v>14854717.119999999</v>
      </c>
      <c r="I348" s="18" t="b">
        <f>Tabla16[[#This Row],[Validación2]]=Tabla16[[#This Row],[Validación1]]</f>
        <v>1</v>
      </c>
    </row>
    <row r="349" spans="1:9" s="10" customFormat="1" x14ac:dyDescent="0.2">
      <c r="A349" s="7">
        <v>1</v>
      </c>
      <c r="B349" s="8" t="str">
        <f>'II.Concepto de gasto'!$B$1</f>
        <v>_48_Cultura</v>
      </c>
      <c r="C349" s="15" t="str">
        <f>'II.Concepto de gasto'!$B$2</f>
        <v>Instituto Nacional de Lenguas Indígenas</v>
      </c>
      <c r="D349" s="14" t="str">
        <f>'II.Concepto de gasto'!$G$7</f>
        <v>2023</v>
      </c>
      <c r="E349" s="16" t="str">
        <f>'II.Concepto de gasto'!$A$56</f>
        <v>36901 - Servicios relacionados con monitoreo de información en medios masivos</v>
      </c>
      <c r="F349" s="17">
        <f>'II.Concepto de gasto'!$G$56</f>
        <v>0</v>
      </c>
      <c r="G349" s="17">
        <f t="shared" si="6"/>
        <v>14854717.119999999</v>
      </c>
      <c r="H349" s="17">
        <f>'II.Concepto de gasto'!$G$8</f>
        <v>14854717.119999999</v>
      </c>
      <c r="I349" s="18" t="b">
        <f>Tabla16[[#This Row],[Validación2]]=Tabla16[[#This Row],[Validación1]]</f>
        <v>1</v>
      </c>
    </row>
    <row r="350" spans="1:9" s="10" customFormat="1" x14ac:dyDescent="0.2">
      <c r="A350" s="7">
        <v>1</v>
      </c>
      <c r="B350" s="8" t="str">
        <f>'II.Concepto de gasto'!$B$1</f>
        <v>_48_Cultura</v>
      </c>
      <c r="C350" s="15" t="str">
        <f>'II.Concepto de gasto'!$B$2</f>
        <v>Instituto Nacional de Lenguas Indígenas</v>
      </c>
      <c r="D350" s="14" t="str">
        <f>'II.Concepto de gasto'!$G$7</f>
        <v>2023</v>
      </c>
      <c r="E350" s="16" t="str">
        <f>'II.Concepto de gasto'!$A$57</f>
        <v>37301-Pasajes marítimos, lacustres y fluviales para labores en campo y de supervisión</v>
      </c>
      <c r="F350" s="17">
        <f>'II.Concepto de gasto'!$G$57</f>
        <v>0</v>
      </c>
      <c r="G350" s="17">
        <f t="shared" si="6"/>
        <v>14854717.119999999</v>
      </c>
      <c r="H350" s="17">
        <f>'II.Concepto de gasto'!$G$8</f>
        <v>14854717.119999999</v>
      </c>
      <c r="I350" s="18" t="b">
        <f>Tabla16[[#This Row],[Validación2]]=Tabla16[[#This Row],[Validación1]]</f>
        <v>1</v>
      </c>
    </row>
    <row r="351" spans="1:9" s="10" customFormat="1" x14ac:dyDescent="0.2">
      <c r="A351" s="7">
        <v>1</v>
      </c>
      <c r="B351" s="8" t="str">
        <f>'II.Concepto de gasto'!$B$1</f>
        <v>_48_Cultura</v>
      </c>
      <c r="C351" s="15" t="str">
        <f>'II.Concepto de gasto'!$B$2</f>
        <v>Instituto Nacional de Lenguas Indígenas</v>
      </c>
      <c r="D351" s="14" t="str">
        <f>'II.Concepto de gasto'!$G$7</f>
        <v>2023</v>
      </c>
      <c r="E351" s="16" t="str">
        <f>'II.Concepto de gasto'!$A$58</f>
        <v>37304-Pasajes marítimos, lacustres y fluviales para servidores públicos de mando en el desempeño de comisiones y funciones oficiales</v>
      </c>
      <c r="F351" s="17">
        <f>'II.Concepto de gasto'!$G$58</f>
        <v>0</v>
      </c>
      <c r="G351" s="17">
        <f t="shared" si="6"/>
        <v>14854717.119999999</v>
      </c>
      <c r="H351" s="17">
        <f>'II.Concepto de gasto'!$G$8</f>
        <v>14854717.119999999</v>
      </c>
      <c r="I351" s="18" t="b">
        <f>Tabla16[[#This Row],[Validación2]]=Tabla16[[#This Row],[Validación1]]</f>
        <v>1</v>
      </c>
    </row>
    <row r="352" spans="1:9" s="10" customFormat="1" x14ac:dyDescent="0.2">
      <c r="A352" s="7">
        <v>1</v>
      </c>
      <c r="B352" s="8" t="str">
        <f>'II.Concepto de gasto'!$B$1</f>
        <v>_48_Cultura</v>
      </c>
      <c r="C352" s="15" t="str">
        <f>'II.Concepto de gasto'!$B$2</f>
        <v>Instituto Nacional de Lenguas Indígenas</v>
      </c>
      <c r="D352" s="14" t="str">
        <f>'II.Concepto de gasto'!$G$7</f>
        <v>2023</v>
      </c>
      <c r="E352" s="16" t="str">
        <f>'II.Concepto de gasto'!$A$59</f>
        <v>37801 - Servicios integrales nacionales para servidores públicos en el desempeño de comisiones y funciones oficiales</v>
      </c>
      <c r="F352" s="17">
        <f>'II.Concepto de gasto'!$G$59</f>
        <v>0</v>
      </c>
      <c r="G352" s="17">
        <f t="shared" si="6"/>
        <v>14854717.119999999</v>
      </c>
      <c r="H352" s="17">
        <f>'II.Concepto de gasto'!$G$8</f>
        <v>14854717.119999999</v>
      </c>
      <c r="I352" s="18" t="b">
        <f>Tabla16[[#This Row],[Validación2]]=Tabla16[[#This Row],[Validación1]]</f>
        <v>1</v>
      </c>
    </row>
    <row r="353" spans="1:9" s="10" customFormat="1" x14ac:dyDescent="0.2">
      <c r="A353" s="7">
        <v>1</v>
      </c>
      <c r="B353" s="8" t="str">
        <f>'II.Concepto de gasto'!$B$1</f>
        <v>_48_Cultura</v>
      </c>
      <c r="C353" s="15" t="str">
        <f>'II.Concepto de gasto'!$B$2</f>
        <v>Instituto Nacional de Lenguas Indígenas</v>
      </c>
      <c r="D353" s="14" t="str">
        <f>'II.Concepto de gasto'!$G$7</f>
        <v>2023</v>
      </c>
      <c r="E353" s="16" t="str">
        <f>'II.Concepto de gasto'!$A$60</f>
        <v>37802 - Servicios integrales en el extranjero para servidores públicos en el desempeño de comisiones y funciones oficiales</v>
      </c>
      <c r="F353" s="17">
        <f>'II.Concepto de gasto'!$G$60</f>
        <v>0</v>
      </c>
      <c r="G353" s="17">
        <f t="shared" si="6"/>
        <v>14854717.119999999</v>
      </c>
      <c r="H353" s="17">
        <f>'II.Concepto de gasto'!$G$8</f>
        <v>14854717.119999999</v>
      </c>
      <c r="I353" s="18" t="b">
        <f>Tabla16[[#This Row],[Validación2]]=Tabla16[[#This Row],[Validación1]]</f>
        <v>1</v>
      </c>
    </row>
    <row r="354" spans="1:9" s="10" customFormat="1" x14ac:dyDescent="0.2">
      <c r="A354" s="7">
        <v>1</v>
      </c>
      <c r="B354" s="8" t="str">
        <f>'II.Concepto de gasto'!$B$1</f>
        <v>_48_Cultura</v>
      </c>
      <c r="C354" s="15" t="str">
        <f>'II.Concepto de gasto'!$B$2</f>
        <v>Instituto Nacional de Lenguas Indígenas</v>
      </c>
      <c r="D354" s="14" t="str">
        <f>'II.Concepto de gasto'!$G$7</f>
        <v>2023</v>
      </c>
      <c r="E354" s="16" t="str">
        <f>'II.Concepto de gasto'!$A$61</f>
        <v>38301 - Congresos y convenciones</v>
      </c>
      <c r="F354" s="17">
        <f>'II.Concepto de gasto'!$G$61</f>
        <v>0</v>
      </c>
      <c r="G354" s="17">
        <f t="shared" si="6"/>
        <v>14854717.119999999</v>
      </c>
      <c r="H354" s="17">
        <f>'II.Concepto de gasto'!$G$8</f>
        <v>14854717.119999999</v>
      </c>
      <c r="I354" s="18" t="b">
        <f>Tabla16[[#This Row],[Validación2]]=Tabla16[[#This Row],[Validación1]]</f>
        <v>1</v>
      </c>
    </row>
    <row r="355" spans="1:9" s="10" customFormat="1" x14ac:dyDescent="0.2">
      <c r="A355" s="7">
        <v>1</v>
      </c>
      <c r="B355" s="8" t="str">
        <f>'II.Concepto de gasto'!$B$1</f>
        <v>_48_Cultura</v>
      </c>
      <c r="C355" s="15" t="str">
        <f>'II.Concepto de gasto'!$B$2</f>
        <v>Instituto Nacional de Lenguas Indígenas</v>
      </c>
      <c r="D355" s="14" t="str">
        <f>'II.Concepto de gasto'!$G$7</f>
        <v>2023</v>
      </c>
      <c r="E355" s="16" t="str">
        <f>'II.Concepto de gasto'!$A$62</f>
        <v>38401 – Exposiciones</v>
      </c>
      <c r="F355" s="17">
        <f>'II.Concepto de gasto'!$G$62</f>
        <v>0</v>
      </c>
      <c r="G355" s="17">
        <f t="shared" si="6"/>
        <v>14854717.119999999</v>
      </c>
      <c r="H355" s="17">
        <f>'II.Concepto de gasto'!$G$8</f>
        <v>14854717.119999999</v>
      </c>
      <c r="I355" s="18" t="b">
        <f>Tabla16[[#This Row],[Validación2]]=Tabla16[[#This Row],[Validación1]]</f>
        <v>1</v>
      </c>
    </row>
    <row r="356" spans="1:9" s="10" customFormat="1" x14ac:dyDescent="0.2">
      <c r="A356" s="7">
        <v>1</v>
      </c>
      <c r="B356" s="8" t="str">
        <f>'II.Concepto de gasto'!$B$1</f>
        <v>_48_Cultura</v>
      </c>
      <c r="C356" s="15" t="str">
        <f>'II.Concepto de gasto'!$B$2</f>
        <v>Instituto Nacional de Lenguas Indígenas</v>
      </c>
      <c r="D356" s="14" t="str">
        <f>'II.Concepto de gasto'!$G$7</f>
        <v>2023</v>
      </c>
      <c r="E356" s="16" t="str">
        <f>'II.Concepto de gasto'!$A$63</f>
        <v>38501 - Gastos para alimentación de servidores públicos de mando</v>
      </c>
      <c r="F356" s="17">
        <f>'II.Concepto de gasto'!$G$63</f>
        <v>18664.18</v>
      </c>
      <c r="G356" s="17">
        <f t="shared" si="6"/>
        <v>14854717.119999999</v>
      </c>
      <c r="H356" s="17">
        <f>'II.Concepto de gasto'!$G$8</f>
        <v>14854717.119999999</v>
      </c>
      <c r="I356" s="18" t="b">
        <f>Tabla16[[#This Row],[Validación2]]=Tabla16[[#This Row],[Validación1]]</f>
        <v>1</v>
      </c>
    </row>
    <row r="357" spans="1:9" s="10" customFormat="1" x14ac:dyDescent="0.2">
      <c r="A357" s="7">
        <v>1</v>
      </c>
      <c r="B357" s="8" t="str">
        <f>'II.Concepto de gasto'!$B$1</f>
        <v>_48_Cultura</v>
      </c>
      <c r="C357" s="15" t="str">
        <f>'II.Concepto de gasto'!$B$2</f>
        <v>Instituto Nacional de Lenguas Indígenas</v>
      </c>
      <c r="D357" s="14" t="str">
        <f>'II.Concepto de gasto'!$G$7</f>
        <v>2023</v>
      </c>
      <c r="E357" s="16" t="str">
        <f>'II.Concepto de gasto'!$A$64</f>
        <v>51101 – Mobiliario</v>
      </c>
      <c r="F357" s="17">
        <f>'II.Concepto de gasto'!$G$64</f>
        <v>0</v>
      </c>
      <c r="G357" s="17">
        <f t="shared" si="6"/>
        <v>14854717.119999999</v>
      </c>
      <c r="H357" s="17">
        <f>'II.Concepto de gasto'!$G$8</f>
        <v>14854717.119999999</v>
      </c>
      <c r="I357" s="18" t="b">
        <f>Tabla16[[#This Row],[Validación2]]=Tabla16[[#This Row],[Validación1]]</f>
        <v>1</v>
      </c>
    </row>
    <row r="358" spans="1:9" s="10" customFormat="1" x14ac:dyDescent="0.2">
      <c r="A358" s="7">
        <v>1</v>
      </c>
      <c r="B358" s="8" t="str">
        <f>'II.Concepto de gasto'!$B$1</f>
        <v>_48_Cultura</v>
      </c>
      <c r="C358" s="15" t="str">
        <f>'II.Concepto de gasto'!$B$2</f>
        <v>Instituto Nacional de Lenguas Indígenas</v>
      </c>
      <c r="D358" s="14" t="str">
        <f>'II.Concepto de gasto'!$G$7</f>
        <v>2023</v>
      </c>
      <c r="E358" s="16" t="str">
        <f>'II.Concepto de gasto'!$A$65</f>
        <v>51201 - Muebles, excepto de oficina y estantería</v>
      </c>
      <c r="F358" s="17">
        <f>'II.Concepto de gasto'!$G$65</f>
        <v>0</v>
      </c>
      <c r="G358" s="17">
        <f t="shared" si="6"/>
        <v>14854717.119999999</v>
      </c>
      <c r="H358" s="17">
        <f>'II.Concepto de gasto'!$G$8</f>
        <v>14854717.119999999</v>
      </c>
      <c r="I358" s="18" t="b">
        <f>Tabla16[[#This Row],[Validación2]]=Tabla16[[#This Row],[Validación1]]</f>
        <v>1</v>
      </c>
    </row>
    <row r="359" spans="1:9" s="10" customFormat="1" x14ac:dyDescent="0.2">
      <c r="A359" s="7">
        <v>1</v>
      </c>
      <c r="B359" s="8" t="str">
        <f>'II.Concepto de gasto'!$B$1</f>
        <v>_48_Cultura</v>
      </c>
      <c r="C359" s="15" t="str">
        <f>'II.Concepto de gasto'!$B$2</f>
        <v>Instituto Nacional de Lenguas Indígenas</v>
      </c>
      <c r="D359" s="14" t="str">
        <f>'II.Concepto de gasto'!$G$7</f>
        <v>2023</v>
      </c>
      <c r="E359" s="16" t="str">
        <f>'II.Concepto de gasto'!$A$66</f>
        <v>51501 - Bienes informáticos</v>
      </c>
      <c r="F359" s="17">
        <f>'II.Concepto de gasto'!$G$66</f>
        <v>0</v>
      </c>
      <c r="G359" s="17">
        <f t="shared" si="6"/>
        <v>14854717.119999999</v>
      </c>
      <c r="H359" s="17">
        <f>'II.Concepto de gasto'!$G$8</f>
        <v>14854717.119999999</v>
      </c>
      <c r="I359" s="18" t="b">
        <f>Tabla16[[#This Row],[Validación2]]=Tabla16[[#This Row],[Validación1]]</f>
        <v>1</v>
      </c>
    </row>
    <row r="360" spans="1:9" s="10" customFormat="1" x14ac:dyDescent="0.2">
      <c r="A360" s="7">
        <v>1</v>
      </c>
      <c r="B360" s="8" t="str">
        <f>'II.Concepto de gasto'!$B$1</f>
        <v>_48_Cultura</v>
      </c>
      <c r="C360" s="15" t="str">
        <f>'II.Concepto de gasto'!$B$2</f>
        <v>Instituto Nacional de Lenguas Indígenas</v>
      </c>
      <c r="D360" s="14" t="str">
        <f>'II.Concepto de gasto'!$G$7</f>
        <v>2023</v>
      </c>
      <c r="E360" s="16" t="str">
        <f>'II.Concepto de gasto'!$A$67</f>
        <v>51901 - Equipo de administración</v>
      </c>
      <c r="F360" s="17">
        <f>'II.Concepto de gasto'!$G$67</f>
        <v>0</v>
      </c>
      <c r="G360" s="17">
        <f t="shared" si="6"/>
        <v>14854717.119999999</v>
      </c>
      <c r="H360" s="17">
        <f>'II.Concepto de gasto'!$G$8</f>
        <v>14854717.119999999</v>
      </c>
      <c r="I360" s="18" t="b">
        <f>Tabla16[[#This Row],[Validación2]]=Tabla16[[#This Row],[Validación1]]</f>
        <v>1</v>
      </c>
    </row>
    <row r="361" spans="1:9" s="10" customFormat="1" x14ac:dyDescent="0.2">
      <c r="A361" s="7">
        <v>1</v>
      </c>
      <c r="B361" s="8" t="str">
        <f>'II.Concepto de gasto'!$B$1</f>
        <v>_48_Cultura</v>
      </c>
      <c r="C361" s="15" t="str">
        <f>'II.Concepto de gasto'!$B$2</f>
        <v>Instituto Nacional de Lenguas Indígenas</v>
      </c>
      <c r="D361" s="14" t="str">
        <f>'II.Concepto de gasto'!$G$7</f>
        <v>2023</v>
      </c>
      <c r="E361" s="16" t="str">
        <f>'II.Concepto de gasto'!$A$68</f>
        <v>56501 - Equipos y aparatos de comunicaciones y telecomunicaciones</v>
      </c>
      <c r="F361" s="17">
        <f>'II.Concepto de gasto'!$G$68</f>
        <v>0</v>
      </c>
      <c r="G361" s="17">
        <f t="shared" si="6"/>
        <v>14854717.119999999</v>
      </c>
      <c r="H361" s="17">
        <f>'II.Concepto de gasto'!$G$8</f>
        <v>14854717.119999999</v>
      </c>
      <c r="I361" s="18" t="b">
        <f>Tabla16[[#This Row],[Validación2]]=Tabla16[[#This Row],[Validación1]]</f>
        <v>1</v>
      </c>
    </row>
    <row r="362" spans="1:9" s="10" customFormat="1" x14ac:dyDescent="0.25">
      <c r="A362" s="5"/>
      <c r="B362" s="5"/>
      <c r="C362" s="5"/>
      <c r="D362" s="5"/>
      <c r="E362" s="5"/>
      <c r="F362" s="5"/>
      <c r="G362" s="5"/>
      <c r="H362" s="5"/>
      <c r="I362" s="5"/>
    </row>
    <row r="363" spans="1:9" s="10" customFormat="1" x14ac:dyDescent="0.25">
      <c r="A363" s="5"/>
      <c r="B363" s="5"/>
      <c r="C363" s="5"/>
      <c r="D363" s="5"/>
      <c r="E363" s="5"/>
      <c r="F363" s="5"/>
      <c r="G363" s="5"/>
      <c r="H363" s="5"/>
      <c r="I363" s="5"/>
    </row>
    <row r="364" spans="1:9" s="10" customFormat="1" x14ac:dyDescent="0.25">
      <c r="A364" s="5"/>
      <c r="B364" s="5"/>
      <c r="C364" s="5"/>
      <c r="D364" s="5"/>
      <c r="E364" s="5"/>
      <c r="F364" s="5"/>
      <c r="G364" s="5"/>
      <c r="H364" s="5"/>
      <c r="I364" s="5"/>
    </row>
    <row r="365" spans="1:9" s="10" customFormat="1" x14ac:dyDescent="0.25">
      <c r="A365" s="5"/>
      <c r="B365" s="5"/>
      <c r="C365" s="5"/>
      <c r="D365" s="5"/>
      <c r="E365" s="5"/>
      <c r="F365" s="5"/>
      <c r="G365" s="5"/>
      <c r="H365" s="5"/>
      <c r="I365" s="5"/>
    </row>
    <row r="366" spans="1:9" s="10" customFormat="1" x14ac:dyDescent="0.25">
      <c r="A366" s="5"/>
      <c r="B366" s="5"/>
      <c r="C366" s="5"/>
      <c r="D366" s="5"/>
      <c r="E366" s="5"/>
      <c r="F366" s="5"/>
      <c r="G366" s="5"/>
      <c r="H366" s="5"/>
      <c r="I366" s="5"/>
    </row>
    <row r="367" spans="1:9" s="10" customFormat="1" x14ac:dyDescent="0.25">
      <c r="A367" s="5"/>
      <c r="B367" s="5"/>
      <c r="C367" s="5"/>
      <c r="D367" s="5"/>
      <c r="E367" s="5"/>
      <c r="F367" s="5"/>
      <c r="G367" s="5"/>
      <c r="H367" s="5"/>
      <c r="I367" s="5"/>
    </row>
    <row r="368" spans="1:9" s="10" customFormat="1" x14ac:dyDescent="0.25">
      <c r="A368" s="5"/>
      <c r="B368" s="5"/>
      <c r="C368" s="5"/>
      <c r="D368" s="5"/>
      <c r="E368" s="5"/>
      <c r="F368" s="5"/>
      <c r="G368" s="5"/>
      <c r="H368" s="5"/>
      <c r="I368" s="5"/>
    </row>
    <row r="369" spans="1:9" s="10" customFormat="1" x14ac:dyDescent="0.25">
      <c r="A369" s="5"/>
      <c r="B369" s="5"/>
      <c r="C369" s="5"/>
      <c r="D369" s="5"/>
      <c r="E369" s="5"/>
      <c r="F369" s="5"/>
      <c r="G369" s="5"/>
      <c r="H369" s="5"/>
      <c r="I369" s="5"/>
    </row>
    <row r="370" spans="1:9" s="10" customFormat="1" x14ac:dyDescent="0.25">
      <c r="A370" s="5"/>
      <c r="B370" s="5"/>
      <c r="C370" s="5"/>
      <c r="D370" s="5"/>
      <c r="E370" s="5"/>
      <c r="F370" s="5"/>
      <c r="G370" s="5"/>
      <c r="H370" s="5"/>
      <c r="I370" s="5"/>
    </row>
    <row r="371" spans="1:9" s="10" customFormat="1" x14ac:dyDescent="0.25">
      <c r="A371" s="5"/>
      <c r="B371" s="5"/>
      <c r="C371" s="5"/>
      <c r="D371" s="5"/>
      <c r="E371" s="5"/>
      <c r="F371" s="5"/>
      <c r="G371" s="5"/>
      <c r="H371" s="5"/>
      <c r="I371" s="5"/>
    </row>
    <row r="372" spans="1:9" s="10" customFormat="1" x14ac:dyDescent="0.25">
      <c r="A372" s="5"/>
      <c r="B372" s="5"/>
      <c r="C372" s="5"/>
      <c r="D372" s="5"/>
      <c r="E372" s="5"/>
      <c r="F372" s="5"/>
      <c r="G372" s="5"/>
      <c r="H372" s="5"/>
      <c r="I372" s="5"/>
    </row>
    <row r="373" spans="1:9" s="10" customFormat="1" x14ac:dyDescent="0.25">
      <c r="A373" s="5"/>
      <c r="B373" s="5"/>
      <c r="C373" s="5"/>
      <c r="D373" s="5"/>
      <c r="E373" s="5"/>
      <c r="F373" s="5"/>
      <c r="G373" s="5"/>
      <c r="H373" s="5"/>
      <c r="I373" s="5"/>
    </row>
    <row r="374" spans="1:9" s="10" customFormat="1" x14ac:dyDescent="0.25">
      <c r="A374" s="5"/>
      <c r="B374" s="5"/>
      <c r="C374" s="5"/>
      <c r="D374" s="5"/>
      <c r="E374" s="5"/>
      <c r="F374" s="5"/>
      <c r="G374" s="5"/>
      <c r="H374" s="5"/>
      <c r="I374" s="5"/>
    </row>
    <row r="375" spans="1:9" s="10" customFormat="1" x14ac:dyDescent="0.25">
      <c r="A375" s="5"/>
      <c r="B375" s="5"/>
      <c r="C375" s="5"/>
      <c r="D375" s="5"/>
      <c r="E375" s="5"/>
      <c r="F375" s="5"/>
      <c r="G375" s="5"/>
      <c r="H375" s="5"/>
      <c r="I375" s="5"/>
    </row>
    <row r="376" spans="1:9" s="10" customFormat="1" x14ac:dyDescent="0.25">
      <c r="A376" s="5"/>
      <c r="B376" s="5"/>
      <c r="C376" s="5"/>
      <c r="D376" s="5"/>
      <c r="E376" s="5"/>
      <c r="F376" s="5"/>
      <c r="G376" s="5"/>
      <c r="H376" s="5"/>
      <c r="I376" s="5"/>
    </row>
    <row r="377" spans="1:9" s="10" customFormat="1" x14ac:dyDescent="0.25">
      <c r="A377" s="5"/>
      <c r="B377" s="5"/>
      <c r="C377" s="5"/>
      <c r="D377" s="5"/>
      <c r="E377" s="5"/>
      <c r="F377" s="5"/>
      <c r="G377" s="5"/>
      <c r="H377" s="5"/>
      <c r="I377" s="5"/>
    </row>
    <row r="378" spans="1:9" s="10" customFormat="1" x14ac:dyDescent="0.25">
      <c r="A378" s="5"/>
      <c r="B378" s="5"/>
      <c r="C378" s="5"/>
      <c r="D378" s="5"/>
      <c r="E378" s="5"/>
      <c r="F378" s="5"/>
      <c r="G378" s="5"/>
      <c r="H378" s="5"/>
      <c r="I378" s="5"/>
    </row>
    <row r="379" spans="1:9" s="10" customFormat="1" x14ac:dyDescent="0.25">
      <c r="A379" s="5"/>
      <c r="B379" s="5"/>
      <c r="C379" s="5"/>
      <c r="D379" s="5"/>
      <c r="E379" s="5"/>
      <c r="F379" s="5"/>
      <c r="G379" s="5"/>
      <c r="H379" s="5"/>
      <c r="I379" s="5"/>
    </row>
    <row r="380" spans="1:9" s="10" customFormat="1" x14ac:dyDescent="0.25">
      <c r="A380" s="5"/>
      <c r="B380" s="5"/>
      <c r="C380" s="5"/>
      <c r="D380" s="5"/>
      <c r="E380" s="5"/>
      <c r="F380" s="5"/>
      <c r="G380" s="5"/>
      <c r="H380" s="5"/>
      <c r="I380" s="5"/>
    </row>
    <row r="381" spans="1:9" s="10" customFormat="1" x14ac:dyDescent="0.25">
      <c r="A381" s="5"/>
      <c r="B381" s="5"/>
      <c r="C381" s="5"/>
      <c r="D381" s="5"/>
      <c r="E381" s="5"/>
      <c r="F381" s="5"/>
      <c r="G381" s="5"/>
      <c r="H381" s="5"/>
      <c r="I381" s="5"/>
    </row>
    <row r="382" spans="1:9" s="10" customFormat="1" x14ac:dyDescent="0.25">
      <c r="A382" s="5"/>
      <c r="B382" s="5"/>
      <c r="C382" s="5"/>
      <c r="D382" s="5"/>
      <c r="E382" s="5"/>
      <c r="F382" s="5"/>
      <c r="G382" s="5"/>
      <c r="H382" s="5"/>
      <c r="I382" s="5"/>
    </row>
    <row r="383" spans="1:9" s="10" customFormat="1" x14ac:dyDescent="0.25">
      <c r="A383" s="5"/>
      <c r="B383" s="5"/>
      <c r="C383" s="5"/>
      <c r="D383" s="5"/>
      <c r="E383" s="5"/>
      <c r="F383" s="5"/>
      <c r="G383" s="5"/>
      <c r="H383" s="5"/>
      <c r="I383" s="5"/>
    </row>
    <row r="384" spans="1:9" s="10" customFormat="1" x14ac:dyDescent="0.25">
      <c r="A384" s="5"/>
      <c r="B384" s="5"/>
      <c r="C384" s="5"/>
      <c r="D384" s="5"/>
      <c r="E384" s="5"/>
      <c r="F384" s="5"/>
      <c r="G384" s="5"/>
      <c r="H384" s="5"/>
      <c r="I384" s="5"/>
    </row>
    <row r="385" spans="1:9" s="10" customFormat="1" x14ac:dyDescent="0.25">
      <c r="A385" s="5"/>
      <c r="B385" s="5"/>
      <c r="C385" s="5"/>
      <c r="D385" s="5"/>
      <c r="E385" s="5"/>
      <c r="F385" s="5"/>
      <c r="G385" s="5"/>
      <c r="H385" s="5"/>
      <c r="I385" s="5"/>
    </row>
    <row r="386" spans="1:9" s="10" customFormat="1" x14ac:dyDescent="0.25">
      <c r="A386" s="5"/>
      <c r="B386" s="5"/>
      <c r="C386" s="5"/>
      <c r="D386" s="5"/>
      <c r="E386" s="5"/>
      <c r="F386" s="5"/>
      <c r="G386" s="5"/>
      <c r="H386" s="5"/>
      <c r="I386" s="5"/>
    </row>
    <row r="387" spans="1:9" s="10" customFormat="1" x14ac:dyDescent="0.25">
      <c r="A387" s="5"/>
      <c r="B387" s="5"/>
      <c r="C387" s="5"/>
      <c r="D387" s="5"/>
      <c r="E387" s="5"/>
      <c r="F387" s="5"/>
      <c r="G387" s="5"/>
      <c r="H387" s="5"/>
      <c r="I387" s="5"/>
    </row>
    <row r="388" spans="1:9" s="10" customFormat="1" x14ac:dyDescent="0.25">
      <c r="A388" s="5"/>
      <c r="B388" s="5"/>
      <c r="C388" s="5"/>
      <c r="D388" s="5"/>
      <c r="E388" s="5"/>
      <c r="F388" s="5"/>
      <c r="G388" s="5"/>
      <c r="H388" s="5"/>
      <c r="I388" s="5"/>
    </row>
    <row r="389" spans="1:9" s="10" customFormat="1" x14ac:dyDescent="0.25">
      <c r="A389" s="5"/>
      <c r="B389" s="5"/>
      <c r="C389" s="5"/>
      <c r="D389" s="5"/>
      <c r="E389" s="5"/>
      <c r="F389" s="5"/>
      <c r="G389" s="5"/>
      <c r="H389" s="5"/>
      <c r="I389" s="5"/>
    </row>
    <row r="390" spans="1:9" s="10" customFormat="1" x14ac:dyDescent="0.25">
      <c r="A390" s="5"/>
      <c r="B390" s="5"/>
      <c r="C390" s="5"/>
      <c r="D390" s="5"/>
      <c r="E390" s="5"/>
      <c r="F390" s="5"/>
      <c r="G390" s="5"/>
      <c r="H390" s="5"/>
      <c r="I390" s="5"/>
    </row>
    <row r="391" spans="1:9" s="10" customFormat="1" x14ac:dyDescent="0.25">
      <c r="A391" s="5"/>
      <c r="B391" s="5"/>
      <c r="C391" s="5"/>
      <c r="D391" s="5"/>
      <c r="E391" s="5"/>
      <c r="F391" s="5"/>
      <c r="G391" s="5"/>
      <c r="H391" s="5"/>
      <c r="I391" s="5"/>
    </row>
    <row r="392" spans="1:9" s="10" customFormat="1" x14ac:dyDescent="0.25">
      <c r="A392" s="5"/>
      <c r="B392" s="5"/>
      <c r="C392" s="5"/>
      <c r="D392" s="5"/>
      <c r="E392" s="5"/>
      <c r="F392" s="5"/>
      <c r="G392" s="5"/>
      <c r="H392" s="5"/>
      <c r="I392" s="5"/>
    </row>
    <row r="393" spans="1:9" s="10" customFormat="1" x14ac:dyDescent="0.25">
      <c r="A393" s="5"/>
      <c r="B393" s="5"/>
      <c r="C393" s="5"/>
      <c r="D393" s="5"/>
      <c r="E393" s="5"/>
      <c r="F393" s="5"/>
      <c r="G393" s="5"/>
      <c r="H393" s="5"/>
      <c r="I393" s="5"/>
    </row>
    <row r="394" spans="1:9" s="10" customFormat="1" x14ac:dyDescent="0.25">
      <c r="A394" s="5"/>
      <c r="B394" s="5"/>
      <c r="C394" s="5"/>
      <c r="D394" s="5"/>
      <c r="E394" s="5"/>
      <c r="F394" s="5"/>
      <c r="G394" s="5"/>
      <c r="H394" s="5"/>
      <c r="I394" s="5"/>
    </row>
    <row r="395" spans="1:9" s="10" customFormat="1" x14ac:dyDescent="0.25">
      <c r="A395" s="5"/>
      <c r="B395" s="5"/>
      <c r="C395" s="5"/>
      <c r="D395" s="5"/>
      <c r="E395" s="5"/>
      <c r="F395" s="5"/>
      <c r="G395" s="5"/>
      <c r="H395" s="5"/>
      <c r="I395" s="5"/>
    </row>
    <row r="396" spans="1:9" s="10" customFormat="1" x14ac:dyDescent="0.25">
      <c r="A396" s="5"/>
      <c r="B396" s="5"/>
      <c r="C396" s="5"/>
      <c r="D396" s="5"/>
      <c r="E396" s="5"/>
      <c r="F396" s="5"/>
      <c r="G396" s="5"/>
      <c r="H396" s="5"/>
      <c r="I396" s="5"/>
    </row>
    <row r="397" spans="1:9" s="10" customFormat="1" x14ac:dyDescent="0.25">
      <c r="A397" s="5"/>
      <c r="B397" s="5"/>
      <c r="C397" s="5"/>
      <c r="D397" s="5"/>
      <c r="E397" s="5"/>
      <c r="F397" s="5"/>
      <c r="G397" s="5"/>
      <c r="H397" s="5"/>
      <c r="I397" s="5"/>
    </row>
    <row r="398" spans="1:9" s="10" customFormat="1" x14ac:dyDescent="0.25">
      <c r="A398" s="5"/>
      <c r="B398" s="5"/>
      <c r="C398" s="5"/>
      <c r="D398" s="5"/>
      <c r="E398" s="5"/>
      <c r="F398" s="5"/>
      <c r="G398" s="5"/>
      <c r="H398" s="5"/>
      <c r="I398" s="5"/>
    </row>
    <row r="399" spans="1:9" s="10" customFormat="1" x14ac:dyDescent="0.25">
      <c r="A399" s="5"/>
      <c r="B399" s="5"/>
      <c r="C399" s="5"/>
      <c r="D399" s="5"/>
      <c r="E399" s="5"/>
      <c r="F399" s="5"/>
      <c r="G399" s="5"/>
      <c r="H399" s="5"/>
      <c r="I399" s="5"/>
    </row>
    <row r="400" spans="1:9" s="10" customFormat="1" x14ac:dyDescent="0.25">
      <c r="A400" s="5"/>
      <c r="B400" s="5"/>
      <c r="C400" s="5"/>
      <c r="D400" s="5"/>
      <c r="E400" s="5"/>
      <c r="F400" s="5"/>
      <c r="G400" s="5"/>
      <c r="H400" s="5"/>
      <c r="I400" s="5"/>
    </row>
    <row r="401" spans="1:9" s="10" customFormat="1" x14ac:dyDescent="0.25">
      <c r="A401" s="5"/>
      <c r="B401" s="5"/>
      <c r="C401" s="5"/>
      <c r="D401" s="5"/>
      <c r="E401" s="5"/>
      <c r="F401" s="5"/>
      <c r="G401" s="5"/>
      <c r="H401" s="5"/>
      <c r="I401" s="5"/>
    </row>
    <row r="402" spans="1:9" s="10" customFormat="1" x14ac:dyDescent="0.25">
      <c r="A402" s="5"/>
      <c r="B402" s="5"/>
      <c r="C402" s="5"/>
      <c r="D402" s="5"/>
      <c r="E402" s="5"/>
      <c r="F402" s="5"/>
      <c r="G402" s="5"/>
      <c r="H402" s="5"/>
      <c r="I402" s="5"/>
    </row>
    <row r="403" spans="1:9" s="10" customFormat="1" x14ac:dyDescent="0.25">
      <c r="A403" s="5"/>
      <c r="B403" s="5"/>
      <c r="C403" s="5"/>
      <c r="D403" s="5"/>
      <c r="E403" s="5"/>
      <c r="F403" s="5"/>
      <c r="G403" s="5"/>
      <c r="H403" s="5"/>
      <c r="I403" s="5"/>
    </row>
    <row r="404" spans="1:9" s="10" customFormat="1" x14ac:dyDescent="0.25">
      <c r="A404" s="5"/>
      <c r="B404" s="5"/>
      <c r="C404" s="5"/>
      <c r="D404" s="5"/>
      <c r="E404" s="5"/>
      <c r="F404" s="5"/>
      <c r="G404" s="5"/>
      <c r="H404" s="5"/>
      <c r="I404" s="5"/>
    </row>
    <row r="405" spans="1:9" s="10" customFormat="1" x14ac:dyDescent="0.25">
      <c r="A405" s="5"/>
      <c r="B405" s="5"/>
      <c r="C405" s="5"/>
      <c r="D405" s="5"/>
      <c r="E405" s="5"/>
      <c r="F405" s="5"/>
      <c r="G405" s="5"/>
      <c r="H405" s="5"/>
      <c r="I405" s="5"/>
    </row>
    <row r="406" spans="1:9" s="10" customFormat="1" x14ac:dyDescent="0.25">
      <c r="A406" s="5"/>
      <c r="B406" s="5"/>
      <c r="C406" s="5"/>
      <c r="D406" s="5"/>
      <c r="E406" s="5"/>
      <c r="F406" s="5"/>
      <c r="G406" s="5"/>
      <c r="H406" s="5"/>
      <c r="I406" s="5"/>
    </row>
    <row r="407" spans="1:9" s="10" customFormat="1" x14ac:dyDescent="0.25">
      <c r="A407" s="5"/>
      <c r="B407" s="5"/>
      <c r="C407" s="5"/>
      <c r="D407" s="5"/>
      <c r="E407" s="5"/>
      <c r="F407" s="5"/>
      <c r="G407" s="5"/>
      <c r="H407" s="5"/>
      <c r="I407" s="5"/>
    </row>
    <row r="408" spans="1:9" s="10" customFormat="1" x14ac:dyDescent="0.25">
      <c r="A408" s="5"/>
      <c r="B408" s="5"/>
      <c r="C408" s="5"/>
      <c r="D408" s="5"/>
      <c r="E408" s="5"/>
      <c r="F408" s="5"/>
      <c r="G408" s="5"/>
      <c r="H408" s="5"/>
      <c r="I408" s="5"/>
    </row>
    <row r="409" spans="1:9" s="10" customFormat="1" x14ac:dyDescent="0.25">
      <c r="A409" s="5"/>
      <c r="B409" s="5"/>
      <c r="C409" s="5"/>
      <c r="D409" s="5"/>
      <c r="E409" s="5"/>
      <c r="F409" s="5"/>
      <c r="G409" s="5"/>
      <c r="H409" s="5"/>
      <c r="I409" s="5"/>
    </row>
    <row r="410" spans="1:9" s="10" customFormat="1" x14ac:dyDescent="0.25">
      <c r="A410" s="5"/>
      <c r="B410" s="5"/>
      <c r="C410" s="5"/>
      <c r="D410" s="5"/>
      <c r="E410" s="5"/>
      <c r="F410" s="5"/>
      <c r="G410" s="5"/>
      <c r="H410" s="5"/>
      <c r="I410" s="5"/>
    </row>
    <row r="411" spans="1:9" s="10" customFormat="1" x14ac:dyDescent="0.25">
      <c r="A411" s="5"/>
      <c r="B411" s="5"/>
      <c r="C411" s="5"/>
      <c r="D411" s="5"/>
      <c r="E411" s="5"/>
      <c r="F411" s="5"/>
      <c r="G411" s="5"/>
      <c r="H411" s="5"/>
      <c r="I411" s="5"/>
    </row>
    <row r="412" spans="1:9" s="10" customFormat="1" x14ac:dyDescent="0.25">
      <c r="A412" s="5"/>
      <c r="B412" s="5"/>
      <c r="C412" s="5"/>
      <c r="D412" s="5"/>
      <c r="E412" s="5"/>
      <c r="F412" s="5"/>
      <c r="G412" s="5"/>
      <c r="H412" s="5"/>
      <c r="I412" s="5"/>
    </row>
    <row r="413" spans="1:9" s="10" customFormat="1" x14ac:dyDescent="0.25">
      <c r="A413" s="5"/>
      <c r="B413" s="5"/>
      <c r="C413" s="5"/>
      <c r="D413" s="5"/>
      <c r="E413" s="5"/>
      <c r="F413" s="5"/>
      <c r="G413" s="5"/>
      <c r="H413" s="5"/>
      <c r="I413" s="5"/>
    </row>
    <row r="414" spans="1:9" s="10" customFormat="1" x14ac:dyDescent="0.25">
      <c r="A414" s="5"/>
      <c r="B414" s="5"/>
      <c r="C414" s="5"/>
      <c r="D414" s="5"/>
      <c r="E414" s="5"/>
      <c r="F414" s="5"/>
      <c r="G414" s="5"/>
      <c r="H414" s="5"/>
      <c r="I414" s="5"/>
    </row>
    <row r="415" spans="1:9" s="10" customFormat="1" x14ac:dyDescent="0.25">
      <c r="A415" s="5"/>
      <c r="B415" s="5"/>
      <c r="C415" s="5"/>
      <c r="D415" s="5"/>
      <c r="E415" s="5"/>
      <c r="F415" s="5"/>
      <c r="G415" s="5"/>
      <c r="H415" s="5"/>
      <c r="I415" s="5"/>
    </row>
    <row r="416" spans="1:9" s="10" customFormat="1" x14ac:dyDescent="0.25">
      <c r="A416" s="5"/>
      <c r="B416" s="5"/>
      <c r="C416" s="5"/>
      <c r="D416" s="5"/>
      <c r="E416" s="5"/>
      <c r="F416" s="5"/>
      <c r="G416" s="5"/>
      <c r="H416" s="5"/>
      <c r="I416" s="5"/>
    </row>
    <row r="417" spans="1:9" s="10" customFormat="1" x14ac:dyDescent="0.25">
      <c r="A417" s="5"/>
      <c r="B417" s="5"/>
      <c r="C417" s="5"/>
      <c r="D417" s="5"/>
      <c r="E417" s="5"/>
      <c r="F417" s="5"/>
      <c r="G417" s="5"/>
      <c r="H417" s="5"/>
      <c r="I417" s="5"/>
    </row>
    <row r="418" spans="1:9" s="10" customFormat="1" x14ac:dyDescent="0.25">
      <c r="A418" s="5"/>
      <c r="B418" s="5"/>
      <c r="C418" s="5"/>
      <c r="D418" s="5"/>
      <c r="E418" s="5"/>
      <c r="F418" s="5"/>
      <c r="G418" s="5"/>
      <c r="H418" s="5"/>
      <c r="I418" s="5"/>
    </row>
    <row r="419" spans="1:9" s="10" customFormat="1" x14ac:dyDescent="0.25">
      <c r="A419" s="5"/>
      <c r="B419" s="5"/>
      <c r="C419" s="5"/>
      <c r="D419" s="5"/>
      <c r="E419" s="5"/>
      <c r="F419" s="5"/>
      <c r="G419" s="5"/>
      <c r="H419" s="5"/>
      <c r="I419" s="5"/>
    </row>
    <row r="420" spans="1:9" s="10" customFormat="1" x14ac:dyDescent="0.25">
      <c r="A420" s="5"/>
      <c r="B420" s="5"/>
      <c r="C420" s="5"/>
      <c r="D420" s="5"/>
      <c r="E420" s="5"/>
      <c r="F420" s="5"/>
      <c r="G420" s="5"/>
      <c r="H420" s="5"/>
      <c r="I420" s="5"/>
    </row>
    <row r="421" spans="1:9" s="10" customFormat="1" x14ac:dyDescent="0.25">
      <c r="A421" s="5"/>
      <c r="B421" s="5"/>
      <c r="C421" s="5"/>
      <c r="D421" s="5"/>
      <c r="E421" s="5"/>
      <c r="F421" s="5"/>
      <c r="G421" s="5"/>
      <c r="H421" s="5"/>
      <c r="I421" s="5"/>
    </row>
    <row r="422" spans="1:9" s="10" customFormat="1" x14ac:dyDescent="0.25">
      <c r="A422" s="5"/>
      <c r="B422" s="5"/>
      <c r="C422" s="5"/>
      <c r="D422" s="5"/>
      <c r="E422" s="5"/>
      <c r="F422" s="5"/>
      <c r="G422" s="5"/>
      <c r="H422" s="5"/>
      <c r="I422" s="5"/>
    </row>
    <row r="423" spans="1:9" s="10" customFormat="1" x14ac:dyDescent="0.25">
      <c r="A423" s="5"/>
      <c r="B423" s="5"/>
      <c r="C423" s="5"/>
      <c r="D423" s="5"/>
      <c r="E423" s="5"/>
      <c r="F423" s="5"/>
      <c r="G423" s="5"/>
      <c r="H423" s="5"/>
      <c r="I423" s="5"/>
    </row>
    <row r="424" spans="1:9" s="10" customFormat="1" x14ac:dyDescent="0.25">
      <c r="A424" s="5"/>
      <c r="B424" s="5"/>
      <c r="C424" s="5"/>
      <c r="D424" s="5"/>
      <c r="E424" s="5"/>
      <c r="F424" s="5"/>
      <c r="G424" s="5"/>
      <c r="H424" s="5"/>
      <c r="I424" s="5"/>
    </row>
    <row r="425" spans="1:9" s="10" customFormat="1" x14ac:dyDescent="0.25">
      <c r="A425" s="5"/>
      <c r="B425" s="5"/>
      <c r="C425" s="5"/>
      <c r="D425" s="5"/>
      <c r="E425" s="5"/>
      <c r="F425" s="5"/>
      <c r="G425" s="5"/>
      <c r="H425" s="5"/>
      <c r="I425" s="5"/>
    </row>
    <row r="426" spans="1:9" s="10" customFormat="1" x14ac:dyDescent="0.25">
      <c r="A426" s="5"/>
      <c r="B426" s="5"/>
      <c r="C426" s="5"/>
      <c r="D426" s="5"/>
      <c r="E426" s="5"/>
      <c r="F426" s="5"/>
      <c r="G426" s="5"/>
      <c r="H426" s="5"/>
      <c r="I426" s="5"/>
    </row>
    <row r="427" spans="1:9" s="10" customFormat="1" x14ac:dyDescent="0.25">
      <c r="A427" s="5"/>
      <c r="B427" s="5"/>
      <c r="C427" s="5"/>
      <c r="D427" s="5"/>
      <c r="E427" s="5"/>
      <c r="F427" s="5"/>
      <c r="G427" s="5"/>
      <c r="H427" s="5"/>
      <c r="I427" s="5"/>
    </row>
    <row r="428" spans="1:9" s="10" customFormat="1" x14ac:dyDescent="0.25">
      <c r="A428" s="5"/>
      <c r="B428" s="5"/>
      <c r="C428" s="5"/>
      <c r="D428" s="5"/>
      <c r="E428" s="5"/>
      <c r="F428" s="5"/>
      <c r="G428" s="5"/>
      <c r="H428" s="5"/>
      <c r="I428" s="5"/>
    </row>
    <row r="429" spans="1:9" s="10" customFormat="1" x14ac:dyDescent="0.25">
      <c r="A429" s="5"/>
      <c r="B429" s="5"/>
      <c r="C429" s="5"/>
      <c r="D429" s="5"/>
      <c r="E429" s="5"/>
      <c r="F429" s="5"/>
      <c r="G429" s="5"/>
      <c r="H429" s="5"/>
      <c r="I429" s="5"/>
    </row>
    <row r="430" spans="1:9" s="10" customFormat="1" x14ac:dyDescent="0.25">
      <c r="A430" s="5"/>
      <c r="B430" s="5"/>
      <c r="C430" s="5"/>
      <c r="D430" s="5"/>
      <c r="E430" s="5"/>
      <c r="F430" s="5"/>
      <c r="G430" s="5"/>
      <c r="H430" s="5"/>
      <c r="I430" s="5"/>
    </row>
    <row r="431" spans="1:9" s="10" customFormat="1" x14ac:dyDescent="0.25">
      <c r="A431" s="5"/>
      <c r="B431" s="5"/>
      <c r="C431" s="5"/>
      <c r="D431" s="5"/>
      <c r="E431" s="5"/>
      <c r="F431" s="5"/>
      <c r="G431" s="5"/>
      <c r="H431" s="5"/>
      <c r="I431" s="5"/>
    </row>
    <row r="432" spans="1:9" s="10" customFormat="1" x14ac:dyDescent="0.25">
      <c r="A432" s="5"/>
      <c r="B432" s="5"/>
      <c r="C432" s="5"/>
      <c r="D432" s="5"/>
      <c r="E432" s="5"/>
      <c r="F432" s="5"/>
      <c r="G432" s="5"/>
      <c r="H432" s="5"/>
      <c r="I432" s="5"/>
    </row>
    <row r="433" spans="1:9" s="10" customFormat="1" x14ac:dyDescent="0.25">
      <c r="A433" s="5"/>
      <c r="B433" s="5"/>
      <c r="C433" s="5"/>
      <c r="D433" s="5"/>
      <c r="E433" s="5"/>
      <c r="F433" s="5"/>
      <c r="G433" s="5"/>
      <c r="H433" s="5"/>
      <c r="I433" s="5"/>
    </row>
    <row r="434" spans="1:9" s="10" customFormat="1" x14ac:dyDescent="0.25">
      <c r="A434" s="5"/>
      <c r="B434" s="5"/>
      <c r="C434" s="5"/>
      <c r="D434" s="5"/>
      <c r="E434" s="5"/>
      <c r="F434" s="5"/>
      <c r="G434" s="5"/>
      <c r="H434" s="5"/>
      <c r="I434" s="5"/>
    </row>
    <row r="435" spans="1:9" s="10" customFormat="1" x14ac:dyDescent="0.25">
      <c r="A435" s="5"/>
      <c r="B435" s="5"/>
      <c r="C435" s="5"/>
      <c r="D435" s="5"/>
      <c r="E435" s="5"/>
      <c r="F435" s="5"/>
      <c r="G435" s="5"/>
      <c r="H435" s="5"/>
      <c r="I435" s="5"/>
    </row>
    <row r="436" spans="1:9" s="10" customFormat="1" x14ac:dyDescent="0.25">
      <c r="A436" s="5"/>
      <c r="B436" s="5"/>
      <c r="C436" s="5"/>
      <c r="D436" s="5"/>
      <c r="E436" s="5"/>
      <c r="F436" s="5"/>
      <c r="G436" s="5"/>
      <c r="H436" s="5"/>
      <c r="I436" s="5"/>
    </row>
    <row r="437" spans="1:9" s="10" customFormat="1" x14ac:dyDescent="0.25">
      <c r="A437" s="5"/>
      <c r="B437" s="5"/>
      <c r="C437" s="5"/>
      <c r="D437" s="5"/>
      <c r="E437" s="5"/>
      <c r="F437" s="5"/>
      <c r="G437" s="5"/>
      <c r="H437" s="5"/>
      <c r="I437" s="5"/>
    </row>
    <row r="438" spans="1:9" s="10" customFormat="1" x14ac:dyDescent="0.25">
      <c r="A438" s="5"/>
      <c r="B438" s="5"/>
      <c r="C438" s="5"/>
      <c r="D438" s="5"/>
      <c r="E438" s="5"/>
      <c r="F438" s="5"/>
      <c r="G438" s="5"/>
      <c r="H438" s="5"/>
      <c r="I438" s="5"/>
    </row>
    <row r="439" spans="1:9" s="10" customFormat="1" x14ac:dyDescent="0.25">
      <c r="A439" s="5"/>
      <c r="B439" s="5"/>
      <c r="C439" s="5"/>
      <c r="D439" s="5"/>
      <c r="E439" s="5"/>
      <c r="F439" s="5"/>
      <c r="G439" s="5"/>
      <c r="H439" s="5"/>
      <c r="I439" s="5"/>
    </row>
    <row r="440" spans="1:9" s="10" customFormat="1" x14ac:dyDescent="0.25">
      <c r="A440" s="5"/>
      <c r="B440" s="5"/>
      <c r="C440" s="5"/>
      <c r="D440" s="5"/>
      <c r="E440" s="5"/>
      <c r="F440" s="5"/>
      <c r="G440" s="5"/>
      <c r="H440" s="5"/>
      <c r="I440" s="5"/>
    </row>
    <row r="441" spans="1:9" s="10" customFormat="1" x14ac:dyDescent="0.25">
      <c r="A441" s="5"/>
      <c r="B441" s="5"/>
      <c r="C441" s="5"/>
      <c r="D441" s="5"/>
      <c r="E441" s="5"/>
      <c r="F441" s="5"/>
      <c r="G441" s="5"/>
      <c r="H441" s="5"/>
      <c r="I441" s="5"/>
    </row>
    <row r="442" spans="1:9" s="10" customFormat="1" x14ac:dyDescent="0.25">
      <c r="A442" s="5"/>
      <c r="B442" s="5"/>
      <c r="C442" s="5"/>
      <c r="D442" s="5"/>
      <c r="E442" s="5"/>
      <c r="F442" s="5"/>
      <c r="G442" s="5"/>
      <c r="H442" s="5"/>
      <c r="I442" s="5"/>
    </row>
    <row r="443" spans="1:9" s="10" customFormat="1" x14ac:dyDescent="0.25">
      <c r="A443" s="5"/>
      <c r="B443" s="5"/>
      <c r="C443" s="5"/>
      <c r="D443" s="5"/>
      <c r="E443" s="5"/>
      <c r="F443" s="5"/>
      <c r="G443" s="5"/>
      <c r="H443" s="5"/>
      <c r="I443" s="5"/>
    </row>
    <row r="444" spans="1:9" s="10" customFormat="1" x14ac:dyDescent="0.25">
      <c r="A444" s="5"/>
      <c r="B444" s="5"/>
      <c r="C444" s="5"/>
      <c r="D444" s="5"/>
      <c r="E444" s="5"/>
      <c r="F444" s="5"/>
      <c r="G444" s="5"/>
      <c r="H444" s="5"/>
      <c r="I444" s="5"/>
    </row>
    <row r="445" spans="1:9" s="10" customFormat="1" x14ac:dyDescent="0.25">
      <c r="A445" s="5"/>
      <c r="B445" s="5"/>
      <c r="C445" s="5"/>
      <c r="D445" s="5"/>
      <c r="E445" s="5"/>
      <c r="F445" s="5"/>
      <c r="G445" s="5"/>
      <c r="H445" s="5"/>
      <c r="I445" s="5"/>
    </row>
    <row r="446" spans="1:9" s="10" customFormat="1" x14ac:dyDescent="0.25">
      <c r="A446" s="5"/>
      <c r="B446" s="5"/>
      <c r="C446" s="5"/>
      <c r="D446" s="5"/>
      <c r="E446" s="5"/>
      <c r="F446" s="5"/>
      <c r="G446" s="5"/>
      <c r="H446" s="5"/>
      <c r="I446" s="5"/>
    </row>
    <row r="447" spans="1:9" s="10" customFormat="1" x14ac:dyDescent="0.25">
      <c r="A447" s="5"/>
      <c r="B447" s="5"/>
      <c r="C447" s="5"/>
      <c r="D447" s="5"/>
      <c r="E447" s="5"/>
      <c r="F447" s="5"/>
      <c r="G447" s="5"/>
      <c r="H447" s="5"/>
      <c r="I447" s="5"/>
    </row>
    <row r="448" spans="1:9" s="10" customFormat="1" x14ac:dyDescent="0.25">
      <c r="A448" s="5"/>
      <c r="B448" s="5"/>
      <c r="C448" s="5"/>
      <c r="D448" s="5"/>
      <c r="E448" s="5"/>
      <c r="F448" s="5"/>
      <c r="G448" s="5"/>
      <c r="H448" s="5"/>
      <c r="I448" s="5"/>
    </row>
    <row r="449" spans="1:9" s="10" customFormat="1" x14ac:dyDescent="0.25">
      <c r="A449" s="5"/>
      <c r="B449" s="5"/>
      <c r="C449" s="5"/>
      <c r="D449" s="5"/>
      <c r="E449" s="5"/>
      <c r="F449" s="5"/>
      <c r="G449" s="5"/>
      <c r="H449" s="5"/>
      <c r="I449" s="5"/>
    </row>
    <row r="450" spans="1:9" s="10" customFormat="1" x14ac:dyDescent="0.25">
      <c r="A450" s="5"/>
      <c r="B450" s="5"/>
      <c r="C450" s="5"/>
      <c r="D450" s="5"/>
      <c r="E450" s="5"/>
      <c r="F450" s="5"/>
      <c r="G450" s="5"/>
      <c r="H450" s="5"/>
      <c r="I450" s="5"/>
    </row>
    <row r="451" spans="1:9" s="10" customFormat="1" x14ac:dyDescent="0.25">
      <c r="A451" s="5"/>
      <c r="B451" s="5"/>
      <c r="C451" s="5"/>
      <c r="D451" s="5"/>
      <c r="E451" s="5"/>
      <c r="F451" s="5"/>
      <c r="G451" s="5"/>
      <c r="H451" s="5"/>
      <c r="I451" s="5"/>
    </row>
    <row r="452" spans="1:9" s="10" customFormat="1" x14ac:dyDescent="0.25">
      <c r="A452" s="5"/>
      <c r="B452" s="5"/>
      <c r="C452" s="5"/>
      <c r="D452" s="5"/>
      <c r="E452" s="5"/>
      <c r="F452" s="5"/>
      <c r="G452" s="5"/>
      <c r="H452" s="5"/>
      <c r="I452" s="5"/>
    </row>
    <row r="453" spans="1:9" s="10" customFormat="1" x14ac:dyDescent="0.25">
      <c r="A453" s="5"/>
      <c r="B453" s="5"/>
      <c r="C453" s="5"/>
      <c r="D453" s="5"/>
      <c r="E453" s="5"/>
      <c r="F453" s="5"/>
      <c r="G453" s="5"/>
      <c r="H453" s="5"/>
      <c r="I453" s="5"/>
    </row>
    <row r="454" spans="1:9" s="10" customFormat="1" x14ac:dyDescent="0.25">
      <c r="A454" s="5"/>
      <c r="B454" s="5"/>
      <c r="C454" s="5"/>
      <c r="D454" s="5"/>
      <c r="E454" s="5"/>
      <c r="F454" s="5"/>
      <c r="G454" s="5"/>
      <c r="H454" s="5"/>
      <c r="I454" s="5"/>
    </row>
    <row r="455" spans="1:9" s="10" customFormat="1" x14ac:dyDescent="0.25">
      <c r="A455" s="5"/>
      <c r="B455" s="5"/>
      <c r="C455" s="5"/>
      <c r="D455" s="5"/>
      <c r="E455" s="5"/>
      <c r="F455" s="5"/>
      <c r="G455" s="5"/>
      <c r="H455" s="5"/>
      <c r="I455" s="5"/>
    </row>
    <row r="456" spans="1:9" s="10" customFormat="1" x14ac:dyDescent="0.25">
      <c r="A456" s="5"/>
      <c r="B456" s="5"/>
      <c r="C456" s="5"/>
      <c r="D456" s="5"/>
      <c r="E456" s="5"/>
      <c r="F456" s="5"/>
      <c r="G456" s="5"/>
      <c r="H456" s="5"/>
      <c r="I456" s="5"/>
    </row>
    <row r="457" spans="1:9" s="10" customFormat="1" x14ac:dyDescent="0.25">
      <c r="A457" s="5"/>
      <c r="B457" s="5"/>
      <c r="C457" s="5"/>
      <c r="D457" s="5"/>
      <c r="E457" s="5"/>
      <c r="F457" s="5"/>
      <c r="G457" s="5"/>
      <c r="H457" s="5"/>
      <c r="I457" s="5"/>
    </row>
    <row r="458" spans="1:9" s="10" customFormat="1" x14ac:dyDescent="0.25">
      <c r="A458" s="5"/>
      <c r="B458" s="5"/>
      <c r="C458" s="5"/>
      <c r="D458" s="5"/>
      <c r="E458" s="5"/>
      <c r="F458" s="5"/>
      <c r="G458" s="5"/>
      <c r="H458" s="5"/>
      <c r="I458" s="5"/>
    </row>
    <row r="459" spans="1:9" s="10" customFormat="1" x14ac:dyDescent="0.25">
      <c r="A459" s="5"/>
      <c r="B459" s="5"/>
      <c r="C459" s="5"/>
      <c r="D459" s="5"/>
      <c r="E459" s="5"/>
      <c r="F459" s="5"/>
      <c r="G459" s="5"/>
      <c r="H459" s="5"/>
      <c r="I459" s="5"/>
    </row>
    <row r="460" spans="1:9" s="10" customFormat="1" x14ac:dyDescent="0.25">
      <c r="A460" s="5"/>
      <c r="B460" s="5"/>
      <c r="C460" s="5"/>
      <c r="D460" s="5"/>
      <c r="E460" s="5"/>
      <c r="F460" s="5"/>
      <c r="G460" s="5"/>
      <c r="H460" s="5"/>
      <c r="I460" s="5"/>
    </row>
    <row r="461" spans="1:9" s="10" customFormat="1" x14ac:dyDescent="0.25">
      <c r="A461" s="5"/>
      <c r="B461" s="5"/>
      <c r="C461" s="5"/>
      <c r="D461" s="5"/>
      <c r="E461" s="5"/>
      <c r="F461" s="5"/>
      <c r="G461" s="5"/>
      <c r="H461" s="5"/>
      <c r="I461" s="5"/>
    </row>
    <row r="462" spans="1:9" s="10" customFormat="1" x14ac:dyDescent="0.25">
      <c r="A462" s="5"/>
      <c r="B462" s="5"/>
      <c r="C462" s="5"/>
      <c r="D462" s="5"/>
      <c r="E462" s="5"/>
      <c r="F462" s="5"/>
      <c r="G462" s="5"/>
      <c r="H462" s="5"/>
      <c r="I462" s="5"/>
    </row>
    <row r="463" spans="1:9" s="10" customFormat="1" x14ac:dyDescent="0.25">
      <c r="A463" s="5"/>
      <c r="B463" s="5"/>
      <c r="C463" s="5"/>
      <c r="D463" s="5"/>
      <c r="E463" s="5"/>
      <c r="F463" s="5"/>
      <c r="G463" s="5"/>
      <c r="H463" s="5"/>
      <c r="I463" s="5"/>
    </row>
    <row r="464" spans="1:9" s="10" customFormat="1" x14ac:dyDescent="0.25">
      <c r="A464" s="5"/>
      <c r="B464" s="5"/>
      <c r="C464" s="5"/>
      <c r="D464" s="5"/>
      <c r="E464" s="5"/>
      <c r="F464" s="5"/>
      <c r="G464" s="5"/>
      <c r="H464" s="5"/>
      <c r="I464" s="5"/>
    </row>
    <row r="465" spans="1:9" s="10" customFormat="1" x14ac:dyDescent="0.25">
      <c r="A465" s="5"/>
      <c r="B465" s="5"/>
      <c r="C465" s="5"/>
      <c r="D465" s="5"/>
      <c r="E465" s="5"/>
      <c r="F465" s="5"/>
      <c r="G465" s="5"/>
      <c r="H465" s="5"/>
      <c r="I465" s="5"/>
    </row>
    <row r="466" spans="1:9" s="10" customFormat="1" x14ac:dyDescent="0.25">
      <c r="A466" s="5"/>
      <c r="B466" s="5"/>
      <c r="C466" s="5"/>
      <c r="D466" s="5"/>
      <c r="E466" s="5"/>
      <c r="F466" s="5"/>
      <c r="G466" s="5"/>
      <c r="H466" s="5"/>
      <c r="I466" s="5"/>
    </row>
    <row r="467" spans="1:9" s="10" customFormat="1" x14ac:dyDescent="0.25">
      <c r="A467" s="5"/>
      <c r="B467" s="5"/>
      <c r="C467" s="5"/>
      <c r="D467" s="5"/>
      <c r="E467" s="5"/>
      <c r="F467" s="5"/>
      <c r="G467" s="5"/>
      <c r="H467" s="5"/>
      <c r="I467" s="5"/>
    </row>
    <row r="468" spans="1:9" s="10" customFormat="1" x14ac:dyDescent="0.25">
      <c r="A468" s="5"/>
      <c r="B468" s="5"/>
      <c r="C468" s="5"/>
      <c r="D468" s="5"/>
      <c r="E468" s="5"/>
      <c r="F468" s="5"/>
      <c r="G468" s="5"/>
      <c r="H468" s="5"/>
      <c r="I468" s="5"/>
    </row>
    <row r="469" spans="1:9" s="10" customFormat="1" x14ac:dyDescent="0.25">
      <c r="A469" s="5"/>
      <c r="B469" s="5"/>
      <c r="C469" s="5"/>
      <c r="D469" s="5"/>
      <c r="E469" s="5"/>
      <c r="F469" s="5"/>
      <c r="G469" s="5"/>
      <c r="H469" s="5"/>
      <c r="I469" s="5"/>
    </row>
    <row r="470" spans="1:9" s="10" customFormat="1" x14ac:dyDescent="0.25">
      <c r="A470" s="5"/>
      <c r="B470" s="5"/>
      <c r="C470" s="5"/>
      <c r="D470" s="5"/>
      <c r="E470" s="5"/>
      <c r="F470" s="5"/>
      <c r="G470" s="5"/>
      <c r="H470" s="5"/>
      <c r="I470" s="5"/>
    </row>
    <row r="471" spans="1:9" s="10" customFormat="1" x14ac:dyDescent="0.25">
      <c r="A471" s="5"/>
      <c r="B471" s="5"/>
      <c r="C471" s="5"/>
      <c r="D471" s="5"/>
      <c r="E471" s="5"/>
      <c r="F471" s="5"/>
      <c r="G471" s="5"/>
      <c r="H471" s="5"/>
      <c r="I471" s="5"/>
    </row>
    <row r="472" spans="1:9" s="10" customFormat="1" x14ac:dyDescent="0.25">
      <c r="A472" s="5"/>
      <c r="B472" s="5"/>
      <c r="C472" s="5"/>
      <c r="D472" s="5"/>
      <c r="E472" s="5"/>
      <c r="F472" s="5"/>
      <c r="G472" s="5"/>
      <c r="H472" s="5"/>
      <c r="I472" s="5"/>
    </row>
    <row r="473" spans="1:9" s="10" customFormat="1" x14ac:dyDescent="0.25">
      <c r="A473" s="5"/>
      <c r="B473" s="5"/>
      <c r="C473" s="5"/>
      <c r="D473" s="5"/>
      <c r="E473" s="5"/>
      <c r="F473" s="5"/>
      <c r="G473" s="5"/>
      <c r="H473" s="5"/>
      <c r="I473" s="5"/>
    </row>
    <row r="474" spans="1:9" s="10" customFormat="1" x14ac:dyDescent="0.25">
      <c r="A474" s="5"/>
      <c r="B474" s="5"/>
      <c r="C474" s="5"/>
      <c r="D474" s="5"/>
      <c r="E474" s="5"/>
      <c r="F474" s="5"/>
      <c r="G474" s="5"/>
      <c r="H474" s="5"/>
      <c r="I474" s="5"/>
    </row>
    <row r="475" spans="1:9" s="10" customFormat="1" x14ac:dyDescent="0.25">
      <c r="A475" s="5"/>
      <c r="B475" s="5"/>
      <c r="C475" s="5"/>
      <c r="D475" s="5"/>
      <c r="E475" s="5"/>
      <c r="F475" s="5"/>
      <c r="G475" s="5"/>
      <c r="H475" s="5"/>
      <c r="I475" s="5"/>
    </row>
    <row r="476" spans="1:9" s="10" customFormat="1" x14ac:dyDescent="0.25">
      <c r="A476" s="5"/>
      <c r="B476" s="5"/>
      <c r="C476" s="5"/>
      <c r="D476" s="5"/>
      <c r="E476" s="5"/>
      <c r="F476" s="5"/>
      <c r="G476" s="5"/>
      <c r="H476" s="5"/>
      <c r="I476" s="5"/>
    </row>
    <row r="477" spans="1:9" s="10" customFormat="1" x14ac:dyDescent="0.25">
      <c r="A477" s="5"/>
      <c r="B477" s="5"/>
      <c r="C477" s="5"/>
      <c r="D477" s="5"/>
      <c r="E477" s="5"/>
      <c r="F477" s="5"/>
      <c r="G477" s="5"/>
      <c r="H477" s="5"/>
      <c r="I477" s="5"/>
    </row>
    <row r="478" spans="1:9" s="10" customFormat="1" x14ac:dyDescent="0.25">
      <c r="A478" s="5"/>
      <c r="B478" s="5"/>
      <c r="C478" s="5"/>
      <c r="D478" s="5"/>
      <c r="E478" s="5"/>
      <c r="F478" s="5"/>
      <c r="G478" s="5"/>
      <c r="H478" s="5"/>
      <c r="I478" s="5"/>
    </row>
    <row r="479" spans="1:9" s="10" customFormat="1" x14ac:dyDescent="0.25">
      <c r="A479" s="5"/>
      <c r="B479" s="5"/>
      <c r="C479" s="5"/>
      <c r="D479" s="5"/>
      <c r="E479" s="5"/>
      <c r="F479" s="5"/>
      <c r="G479" s="5"/>
      <c r="H479" s="5"/>
      <c r="I479" s="5"/>
    </row>
    <row r="480" spans="1:9" s="10" customFormat="1" x14ac:dyDescent="0.25">
      <c r="A480" s="5"/>
      <c r="B480" s="5"/>
      <c r="C480" s="5"/>
      <c r="D480" s="5"/>
      <c r="E480" s="5"/>
      <c r="F480" s="5"/>
      <c r="G480" s="5"/>
      <c r="H480" s="5"/>
      <c r="I480" s="5"/>
    </row>
    <row r="481" spans="1:9" s="10" customFormat="1" x14ac:dyDescent="0.25">
      <c r="A481" s="5"/>
      <c r="B481" s="5"/>
      <c r="C481" s="5"/>
      <c r="D481" s="5"/>
      <c r="E481" s="5"/>
      <c r="F481" s="5"/>
      <c r="G481" s="5"/>
      <c r="H481" s="5"/>
      <c r="I481" s="5"/>
    </row>
    <row r="482" spans="1:9" s="10" customFormat="1" x14ac:dyDescent="0.25">
      <c r="A482" s="5"/>
      <c r="B482" s="5"/>
      <c r="C482" s="5"/>
      <c r="D482" s="5"/>
      <c r="E482" s="5"/>
      <c r="F482" s="5"/>
      <c r="G482" s="5"/>
      <c r="H482" s="5"/>
      <c r="I482" s="5"/>
    </row>
    <row r="483" spans="1:9" s="10" customFormat="1" x14ac:dyDescent="0.25">
      <c r="A483" s="5"/>
      <c r="B483" s="5"/>
      <c r="C483" s="5"/>
      <c r="D483" s="5"/>
      <c r="E483" s="5"/>
      <c r="F483" s="5"/>
      <c r="G483" s="5"/>
      <c r="H483" s="5"/>
      <c r="I483" s="5"/>
    </row>
    <row r="484" spans="1:9" s="10" customFormat="1" x14ac:dyDescent="0.25">
      <c r="A484" s="5"/>
      <c r="B484" s="5"/>
      <c r="C484" s="5"/>
      <c r="D484" s="5"/>
      <c r="E484" s="5"/>
      <c r="F484" s="5"/>
      <c r="G484" s="5"/>
      <c r="H484" s="5"/>
      <c r="I484" s="5"/>
    </row>
    <row r="485" spans="1:9" s="10" customFormat="1" x14ac:dyDescent="0.25">
      <c r="A485" s="5"/>
      <c r="B485" s="5"/>
      <c r="C485" s="5"/>
      <c r="D485" s="5"/>
      <c r="E485" s="5"/>
      <c r="F485" s="5"/>
      <c r="G485" s="5"/>
      <c r="H485" s="5"/>
      <c r="I485" s="5"/>
    </row>
    <row r="486" spans="1:9" s="10" customFormat="1" x14ac:dyDescent="0.25">
      <c r="A486" s="5"/>
      <c r="B486" s="5"/>
      <c r="C486" s="5"/>
      <c r="D486" s="5"/>
      <c r="E486" s="5"/>
      <c r="F486" s="5"/>
      <c r="G486" s="5"/>
      <c r="H486" s="5"/>
      <c r="I486" s="5"/>
    </row>
    <row r="487" spans="1:9" s="10" customFormat="1" x14ac:dyDescent="0.25">
      <c r="A487" s="5"/>
      <c r="B487" s="5"/>
      <c r="C487" s="5"/>
      <c r="D487" s="5"/>
      <c r="E487" s="5"/>
      <c r="F487" s="5"/>
      <c r="G487" s="5"/>
      <c r="H487" s="5"/>
      <c r="I487" s="5"/>
    </row>
    <row r="488" spans="1:9" s="10" customFormat="1" x14ac:dyDescent="0.25">
      <c r="A488" s="5"/>
      <c r="B488" s="5"/>
      <c r="C488" s="5"/>
      <c r="D488" s="5"/>
      <c r="E488" s="5"/>
      <c r="F488" s="5"/>
      <c r="G488" s="5"/>
      <c r="H488" s="5"/>
      <c r="I488" s="5"/>
    </row>
    <row r="489" spans="1:9" s="10" customFormat="1" x14ac:dyDescent="0.25">
      <c r="A489" s="5"/>
      <c r="B489" s="5"/>
      <c r="C489" s="5"/>
      <c r="D489" s="5"/>
      <c r="E489" s="5"/>
      <c r="F489" s="5"/>
      <c r="G489" s="5"/>
      <c r="H489" s="5"/>
      <c r="I489" s="5"/>
    </row>
    <row r="490" spans="1:9" s="10" customFormat="1" x14ac:dyDescent="0.25">
      <c r="A490" s="5"/>
      <c r="B490" s="5"/>
      <c r="C490" s="5"/>
      <c r="D490" s="5"/>
      <c r="E490" s="5"/>
      <c r="F490" s="5"/>
      <c r="G490" s="5"/>
      <c r="H490" s="5"/>
      <c r="I490" s="5"/>
    </row>
    <row r="491" spans="1:9" s="10" customFormat="1" x14ac:dyDescent="0.25">
      <c r="A491" s="5"/>
      <c r="B491" s="5"/>
      <c r="C491" s="5"/>
      <c r="D491" s="5"/>
      <c r="E491" s="5"/>
      <c r="F491" s="5"/>
      <c r="G491" s="5"/>
      <c r="H491" s="5"/>
      <c r="I491" s="5"/>
    </row>
    <row r="492" spans="1:9" s="10" customFormat="1" x14ac:dyDescent="0.25">
      <c r="A492" s="5"/>
      <c r="B492" s="5"/>
      <c r="C492" s="5"/>
      <c r="D492" s="5"/>
      <c r="E492" s="5"/>
      <c r="F492" s="5"/>
      <c r="G492" s="5"/>
      <c r="H492" s="5"/>
      <c r="I492" s="5"/>
    </row>
    <row r="493" spans="1:9" s="10" customFormat="1" x14ac:dyDescent="0.25">
      <c r="A493" s="5"/>
      <c r="B493" s="5"/>
      <c r="C493" s="5"/>
      <c r="D493" s="5"/>
      <c r="E493" s="5"/>
      <c r="F493" s="5"/>
      <c r="G493" s="5"/>
      <c r="H493" s="5"/>
      <c r="I493" s="5"/>
    </row>
    <row r="494" spans="1:9" s="10" customFormat="1" x14ac:dyDescent="0.25">
      <c r="A494" s="5"/>
      <c r="B494" s="5"/>
      <c r="C494" s="5"/>
      <c r="D494" s="5"/>
      <c r="E494" s="5"/>
      <c r="F494" s="5"/>
      <c r="G494" s="5"/>
      <c r="H494" s="5"/>
      <c r="I494" s="5"/>
    </row>
    <row r="495" spans="1:9" s="10" customFormat="1" x14ac:dyDescent="0.25">
      <c r="A495" s="5"/>
      <c r="B495" s="5"/>
      <c r="C495" s="5"/>
      <c r="D495" s="5"/>
      <c r="E495" s="5"/>
      <c r="F495" s="5"/>
      <c r="G495" s="5"/>
      <c r="H495" s="5"/>
      <c r="I495" s="5"/>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55.140625" style="5"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1" width="15.570312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462</v>
      </c>
      <c r="B1" s="10" t="s">
        <v>463</v>
      </c>
      <c r="C1" s="10" t="s">
        <v>464</v>
      </c>
      <c r="D1" s="10" t="s">
        <v>29</v>
      </c>
      <c r="E1" s="10" t="s">
        <v>1</v>
      </c>
      <c r="F1" s="10" t="s">
        <v>382</v>
      </c>
      <c r="G1" s="10" t="s">
        <v>383</v>
      </c>
      <c r="H1" s="10" t="s">
        <v>384</v>
      </c>
      <c r="I1" s="10" t="s">
        <v>477</v>
      </c>
      <c r="J1" s="10" t="s">
        <v>472</v>
      </c>
      <c r="K1" s="5"/>
      <c r="L1" s="5"/>
      <c r="M1" s="5"/>
      <c r="N1" s="5"/>
      <c r="O1" s="5"/>
      <c r="P1" s="5"/>
      <c r="Q1" s="5"/>
      <c r="R1" s="5"/>
      <c r="S1" s="5"/>
      <c r="T1" s="5"/>
    </row>
    <row r="2" spans="1:20" s="10" customFormat="1" x14ac:dyDescent="0.25">
      <c r="A2" s="5">
        <v>1</v>
      </c>
      <c r="B2" s="5" t="str">
        <f>'III.RH_Plazas de estructura'!$B$1</f>
        <v>_48_Cultura</v>
      </c>
      <c r="C2" s="5" t="str">
        <f>'III.RH_Plazas de estructura'!$B$2</f>
        <v>Instituto Nacional de Lenguas Indígenas</v>
      </c>
      <c r="D2" s="10" t="str">
        <f>MID('III.RH_Plazas de estructura'!$B$6,1,4)</f>
        <v>2018</v>
      </c>
      <c r="E2" s="20">
        <f>'III.RH_Plazas de estructura'!$B$8</f>
        <v>100</v>
      </c>
      <c r="F2" s="20">
        <f>'III.RH_Plazas de estructura'!$B$9</f>
        <v>66</v>
      </c>
      <c r="G2" s="20">
        <f>'III.RH_Plazas de estructura'!$B$12</f>
        <v>0</v>
      </c>
      <c r="H2" s="20">
        <f>'III.RH_Plazas de estructura'!$B$15</f>
        <v>34</v>
      </c>
      <c r="I2" s="20">
        <f>SUM(Tabla6[[#This Row],[Mando y enlace]:[Operativo]])</f>
        <v>100</v>
      </c>
      <c r="J2" s="5" t="b">
        <f>Tabla6[[#This Row],[Validación]]=Tabla6[[#This Row],[Total]]</f>
        <v>1</v>
      </c>
      <c r="K2" s="5"/>
      <c r="L2" s="5"/>
      <c r="M2" s="5"/>
      <c r="N2" s="5"/>
      <c r="O2" s="5"/>
      <c r="P2" s="5"/>
      <c r="Q2" s="5"/>
      <c r="R2" s="5"/>
      <c r="S2" s="5"/>
      <c r="T2" s="5"/>
    </row>
    <row r="3" spans="1:20" s="10" customFormat="1" x14ac:dyDescent="0.25">
      <c r="A3" s="5">
        <v>1</v>
      </c>
      <c r="B3" s="5" t="str">
        <f>'III.RH_Plazas de estructura'!$B$1</f>
        <v>_48_Cultura</v>
      </c>
      <c r="C3" s="5" t="str">
        <f>'III.RH_Plazas de estructura'!$B$2</f>
        <v>Instituto Nacional de Lenguas Indígenas</v>
      </c>
      <c r="D3" s="10" t="str">
        <f>'III.RH_Plazas de estructura'!$C$7</f>
        <v>2019</v>
      </c>
      <c r="E3" s="20">
        <f>'III.RH_Plazas de estructura'!$C$8</f>
        <v>85</v>
      </c>
      <c r="F3" s="20">
        <f>'III.RH_Plazas de estructura'!$C$9</f>
        <v>51</v>
      </c>
      <c r="G3" s="20">
        <f>'III.RH_Plazas de estructura'!$C$12</f>
        <v>0</v>
      </c>
      <c r="H3" s="20">
        <f>'III.RH_Plazas de estructura'!$C$15</f>
        <v>34</v>
      </c>
      <c r="I3" s="20">
        <f>SUM(Tabla6[[#This Row],[Mando y enlace]:[Operativo]])</f>
        <v>85</v>
      </c>
      <c r="J3" s="5" t="b">
        <f>Tabla6[[#This Row],[Validación]]=Tabla6[[#This Row],[Total]]</f>
        <v>1</v>
      </c>
      <c r="K3" s="5"/>
      <c r="L3" s="5"/>
      <c r="M3" s="5"/>
      <c r="N3" s="5"/>
      <c r="O3" s="5"/>
      <c r="P3" s="5"/>
      <c r="Q3" s="5"/>
      <c r="R3" s="5"/>
      <c r="S3" s="5"/>
      <c r="T3" s="5"/>
    </row>
    <row r="4" spans="1:20" s="10" customFormat="1" x14ac:dyDescent="0.25">
      <c r="A4" s="5">
        <v>1</v>
      </c>
      <c r="B4" s="5" t="str">
        <f>'III.RH_Plazas de estructura'!$B$1</f>
        <v>_48_Cultura</v>
      </c>
      <c r="C4" s="5" t="str">
        <f>'III.RH_Plazas de estructura'!$B$2</f>
        <v>Instituto Nacional de Lenguas Indígenas</v>
      </c>
      <c r="D4" s="10" t="str">
        <f>'III.RH_Plazas de estructura'!$D$7</f>
        <v>2020</v>
      </c>
      <c r="E4" s="20">
        <f>'III.RH_Plazas de estructura'!$D$8</f>
        <v>85</v>
      </c>
      <c r="F4" s="20">
        <f>'III.RH_Plazas de estructura'!$D$9</f>
        <v>51</v>
      </c>
      <c r="G4" s="20">
        <f>'III.RH_Plazas de estructura'!$D$12</f>
        <v>0</v>
      </c>
      <c r="H4" s="20">
        <f>'III.RH_Plazas de estructura'!$D$15</f>
        <v>34</v>
      </c>
      <c r="I4" s="20">
        <f>SUM(Tabla6[[#This Row],[Mando y enlace]:[Operativo]])</f>
        <v>85</v>
      </c>
      <c r="J4" s="5" t="b">
        <f>Tabla6[[#This Row],[Validación]]=Tabla6[[#This Row],[Total]]</f>
        <v>1</v>
      </c>
      <c r="K4" s="5"/>
      <c r="L4" s="5"/>
      <c r="M4" s="5"/>
      <c r="N4" s="5"/>
      <c r="O4" s="5"/>
      <c r="P4" s="5"/>
      <c r="Q4" s="5"/>
      <c r="R4" s="5"/>
      <c r="S4" s="5"/>
      <c r="T4" s="5"/>
    </row>
    <row r="5" spans="1:20" s="10" customFormat="1" x14ac:dyDescent="0.25">
      <c r="A5" s="5">
        <v>1</v>
      </c>
      <c r="B5" s="5" t="str">
        <f>'III.RH_Plazas de estructura'!$B$1</f>
        <v>_48_Cultura</v>
      </c>
      <c r="C5" s="5" t="str">
        <f>'III.RH_Plazas de estructura'!$B$2</f>
        <v>Instituto Nacional de Lenguas Indígenas</v>
      </c>
      <c r="D5" s="10" t="str">
        <f>'III.RH_Plazas de estructura'!$E$7</f>
        <v>2021</v>
      </c>
      <c r="E5" s="20">
        <f>'III.RH_Plazas de estructura'!$E$8</f>
        <v>85</v>
      </c>
      <c r="F5" s="20">
        <f>'III.RH_Plazas de estructura'!$E$9</f>
        <v>51</v>
      </c>
      <c r="G5" s="20">
        <f>'III.RH_Plazas de estructura'!$E$12</f>
        <v>0</v>
      </c>
      <c r="H5" s="20">
        <f>'III.RH_Plazas de estructura'!$E$15</f>
        <v>34</v>
      </c>
      <c r="I5" s="20">
        <f>SUM(Tabla6[[#This Row],[Mando y enlace]:[Operativo]])</f>
        <v>85</v>
      </c>
      <c r="J5" s="5" t="b">
        <f>Tabla6[[#This Row],[Validación]]=Tabla6[[#This Row],[Total]]</f>
        <v>1</v>
      </c>
      <c r="K5" s="5"/>
      <c r="L5" s="5"/>
      <c r="M5" s="5"/>
      <c r="N5" s="5"/>
      <c r="O5" s="5"/>
      <c r="P5" s="5"/>
      <c r="Q5" s="5"/>
      <c r="R5" s="5"/>
      <c r="S5" s="5"/>
      <c r="T5" s="5"/>
    </row>
    <row r="6" spans="1:20" s="10" customFormat="1" x14ac:dyDescent="0.25">
      <c r="A6" s="5">
        <v>1</v>
      </c>
      <c r="B6" s="5" t="str">
        <f>'III.RH_Plazas de estructura'!$B$1</f>
        <v>_48_Cultura</v>
      </c>
      <c r="C6" s="19" t="str">
        <f>'III.RH_Plazas de estructura'!$B$2</f>
        <v>Instituto Nacional de Lenguas Indígenas</v>
      </c>
      <c r="D6" s="10" t="str">
        <f>'III.RH_Plazas de estructura'!$F$7</f>
        <v>2022</v>
      </c>
      <c r="E6" s="21">
        <f>'III.RH_Plazas de estructura'!$F$8</f>
        <v>85</v>
      </c>
      <c r="F6" s="21">
        <f>'III.RH_Plazas de estructura'!$F$9</f>
        <v>51</v>
      </c>
      <c r="G6" s="21">
        <f>'III.RH_Plazas de estructura'!$F$12</f>
        <v>0</v>
      </c>
      <c r="H6" s="21">
        <f>'III.RH_Plazas de estructura'!$F$15</f>
        <v>34</v>
      </c>
      <c r="I6" s="21">
        <f>SUM(Tabla6[[#This Row],[Mando y enlace]:[Operativo]])</f>
        <v>85</v>
      </c>
      <c r="J6" s="19" t="b">
        <f>Tabla6[[#This Row],[Validación]]=Tabla6[[#This Row],[Total]]</f>
        <v>1</v>
      </c>
      <c r="K6" s="5"/>
      <c r="L6" s="5"/>
      <c r="M6" s="5"/>
      <c r="N6" s="5"/>
      <c r="O6" s="5"/>
      <c r="P6" s="5"/>
      <c r="Q6" s="5"/>
      <c r="R6" s="5"/>
      <c r="S6" s="5"/>
      <c r="T6" s="5"/>
    </row>
    <row r="7" spans="1:20" s="10" customFormat="1" x14ac:dyDescent="0.25">
      <c r="A7" s="5">
        <v>1</v>
      </c>
      <c r="B7" s="5" t="str">
        <f>'III.RH_Plazas de estructura'!$B$1</f>
        <v>_48_Cultura</v>
      </c>
      <c r="C7" s="19" t="str">
        <f>'III.RH_Plazas de estructura'!$B$2</f>
        <v>Instituto Nacional de Lenguas Indígenas</v>
      </c>
      <c r="D7" s="10" t="str">
        <f>'III.RH_Plazas de estructura'!$G$7</f>
        <v>2023</v>
      </c>
      <c r="E7" s="21">
        <f>'III.RH_Plazas de estructura'!$G$8</f>
        <v>85</v>
      </c>
      <c r="F7" s="21">
        <f>'III.RH_Plazas de estructura'!$G$9</f>
        <v>51</v>
      </c>
      <c r="G7" s="21">
        <f>'III.RH_Plazas de estructura'!$G$12</f>
        <v>0</v>
      </c>
      <c r="H7" s="21">
        <f>'III.RH_Plazas de estructura'!$G$15</f>
        <v>34</v>
      </c>
      <c r="I7" s="21">
        <f>SUM(Tabla6[[#This Row],[Mando y enlace]:[Operativo]])</f>
        <v>85</v>
      </c>
      <c r="J7" s="19" t="b">
        <f>Tabla6[[#This Row],[Validación]]=Tabla6[[#This Row],[Total]]</f>
        <v>1</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6384" width="36.42578125" style="5"/>
  </cols>
  <sheetData>
    <row r="1" spans="1:20" s="10" customFormat="1" ht="25.5" x14ac:dyDescent="0.25">
      <c r="A1" s="10" t="s">
        <v>462</v>
      </c>
      <c r="B1" s="10" t="s">
        <v>463</v>
      </c>
      <c r="C1" s="10" t="s">
        <v>464</v>
      </c>
      <c r="D1" s="10" t="s">
        <v>29</v>
      </c>
      <c r="E1" s="10" t="s">
        <v>1</v>
      </c>
      <c r="F1" s="10" t="s">
        <v>382</v>
      </c>
      <c r="G1" s="10" t="s">
        <v>383</v>
      </c>
      <c r="H1" s="10" t="s">
        <v>384</v>
      </c>
      <c r="I1" s="10" t="s">
        <v>477</v>
      </c>
      <c r="J1" s="10" t="s">
        <v>472</v>
      </c>
      <c r="K1" s="5"/>
      <c r="L1" s="5"/>
      <c r="M1" s="5"/>
      <c r="N1" s="5"/>
      <c r="O1" s="5"/>
      <c r="P1" s="5"/>
      <c r="Q1" s="5"/>
      <c r="R1" s="5"/>
      <c r="S1" s="5"/>
      <c r="T1" s="5"/>
    </row>
    <row r="2" spans="1:20" s="10" customFormat="1" x14ac:dyDescent="0.25">
      <c r="A2" s="5">
        <v>1</v>
      </c>
      <c r="B2" s="5" t="str">
        <f>'III.RH_Costo de estructura'!$B$1</f>
        <v>_48_Cultura</v>
      </c>
      <c r="C2" s="5" t="str">
        <f>'III.RH_Costo de estructura'!$B$2</f>
        <v>Instituto Nacional de Lenguas Indígenas</v>
      </c>
      <c r="D2" s="10" t="str">
        <f>MID('III.RH_Costo de estructura'!$B$6,1,4)</f>
        <v>2018</v>
      </c>
      <c r="E2" s="20">
        <f>'III.RH_Costo de estructura'!$B$8</f>
        <v>26795426</v>
      </c>
      <c r="F2" s="20">
        <f>'III.RH_Costo de estructura'!$B$9</f>
        <v>22397738</v>
      </c>
      <c r="G2" s="20">
        <f>'III.RH_Costo de estructura'!$B$12</f>
        <v>0</v>
      </c>
      <c r="H2" s="20">
        <f>'III.RH_Costo de estructura'!$B$15</f>
        <v>4397688</v>
      </c>
      <c r="I2" s="20">
        <f>SUM(Tabla681419[[#This Row],[Mando y enlace]:[Operativo]])</f>
        <v>26795426</v>
      </c>
      <c r="J2" s="5" t="b">
        <f>Tabla681419[[#This Row],[Validación]]=Tabla681419[[#This Row],[Total]]</f>
        <v>1</v>
      </c>
      <c r="K2" s="5"/>
      <c r="L2" s="5"/>
      <c r="M2" s="5"/>
      <c r="N2" s="5"/>
      <c r="O2" s="5"/>
      <c r="P2" s="5"/>
      <c r="Q2" s="5"/>
      <c r="R2" s="5"/>
      <c r="S2" s="5"/>
      <c r="T2" s="5"/>
    </row>
    <row r="3" spans="1:20" s="10" customFormat="1" x14ac:dyDescent="0.25">
      <c r="A3" s="5">
        <v>1</v>
      </c>
      <c r="B3" s="5" t="str">
        <f>'III.RH_Costo de estructura'!$B$1</f>
        <v>_48_Cultura</v>
      </c>
      <c r="C3" s="5" t="str">
        <f>'III.RH_Costo de estructura'!$B$2</f>
        <v>Instituto Nacional de Lenguas Indígenas</v>
      </c>
      <c r="D3" s="10" t="str">
        <f>'III.RH_Costo de estructura'!$C$7</f>
        <v>2019</v>
      </c>
      <c r="E3" s="20">
        <f>'III.RH_Costo de estructura'!$C$8</f>
        <v>23826998</v>
      </c>
      <c r="F3" s="20">
        <f>'III.RH_Costo de estructura'!$C$9</f>
        <v>19149134</v>
      </c>
      <c r="G3" s="20">
        <f>'III.RH_Costo de estructura'!$C$12</f>
        <v>0</v>
      </c>
      <c r="H3" s="20">
        <f>'III.RH_Costo de estructura'!$C$15</f>
        <v>4677864</v>
      </c>
      <c r="I3" s="20">
        <f>SUM(Tabla681419[[#This Row],[Mando y enlace]:[Operativo]])</f>
        <v>23826998</v>
      </c>
      <c r="J3" s="5" t="b">
        <f>Tabla681419[[#This Row],[Validación]]=Tabla681419[[#This Row],[Total]]</f>
        <v>1</v>
      </c>
      <c r="K3" s="5"/>
      <c r="L3" s="5"/>
      <c r="M3" s="5"/>
      <c r="N3" s="5"/>
      <c r="O3" s="5"/>
      <c r="P3" s="5"/>
      <c r="Q3" s="5"/>
      <c r="R3" s="5"/>
      <c r="S3" s="5"/>
      <c r="T3" s="5"/>
    </row>
    <row r="4" spans="1:20" s="10" customFormat="1" x14ac:dyDescent="0.25">
      <c r="A4" s="5">
        <v>1</v>
      </c>
      <c r="B4" s="5" t="str">
        <f>'III.RH_Costo de estructura'!$B$1</f>
        <v>_48_Cultura</v>
      </c>
      <c r="C4" s="5" t="str">
        <f>'III.RH_Costo de estructura'!$B$2</f>
        <v>Instituto Nacional de Lenguas Indígenas</v>
      </c>
      <c r="D4" s="10" t="str">
        <f>'III.RH_Costo de estructura'!$D$7</f>
        <v>2020</v>
      </c>
      <c r="E4" s="20">
        <f>'III.RH_Costo de estructura'!$D$8</f>
        <v>24701364</v>
      </c>
      <c r="F4" s="20">
        <f>'III.RH_Costo de estructura'!$D$9</f>
        <v>19864512</v>
      </c>
      <c r="G4" s="20">
        <f>'III.RH_Costo de estructura'!$D$12</f>
        <v>0</v>
      </c>
      <c r="H4" s="20">
        <f>'III.RH_Costo de estructura'!$D$15</f>
        <v>4836852</v>
      </c>
      <c r="I4" s="20">
        <f>SUM(Tabla681419[[#This Row],[Mando y enlace]:[Operativo]])</f>
        <v>24701364</v>
      </c>
      <c r="J4" s="5" t="b">
        <f>Tabla681419[[#This Row],[Validación]]=Tabla681419[[#This Row],[Total]]</f>
        <v>1</v>
      </c>
      <c r="K4" s="5"/>
      <c r="L4" s="5"/>
      <c r="M4" s="5"/>
      <c r="N4" s="5"/>
      <c r="O4" s="5"/>
      <c r="P4" s="5"/>
      <c r="Q4" s="5"/>
      <c r="R4" s="5"/>
      <c r="S4" s="5"/>
      <c r="T4" s="5"/>
    </row>
    <row r="5" spans="1:20" s="10" customFormat="1" x14ac:dyDescent="0.25">
      <c r="A5" s="5">
        <v>1</v>
      </c>
      <c r="B5" s="5" t="str">
        <f>'III.RH_Costo de estructura'!$B$1</f>
        <v>_48_Cultura</v>
      </c>
      <c r="C5" s="5" t="str">
        <f>'III.RH_Costo de estructura'!$B$2</f>
        <v>Instituto Nacional de Lenguas Indígenas</v>
      </c>
      <c r="D5" s="10" t="str">
        <f>'III.RH_Costo de estructura'!$E$7</f>
        <v>2021</v>
      </c>
      <c r="E5" s="20">
        <f>'III.RH_Costo de estructura'!$E$8</f>
        <v>21186210</v>
      </c>
      <c r="F5" s="20">
        <f>'III.RH_Costo de estructura'!$E$9</f>
        <v>16184874</v>
      </c>
      <c r="G5" s="20">
        <f>'III.RH_Costo de estructura'!$E$12</f>
        <v>0</v>
      </c>
      <c r="H5" s="20">
        <f>'III.RH_Costo de estructura'!$E$15</f>
        <v>5001336</v>
      </c>
      <c r="I5" s="20">
        <f>SUM(Tabla681419[[#This Row],[Mando y enlace]:[Operativo]])</f>
        <v>21186210</v>
      </c>
      <c r="J5" s="5" t="b">
        <f>Tabla681419[[#This Row],[Validación]]=Tabla681419[[#This Row],[Total]]</f>
        <v>1</v>
      </c>
      <c r="K5" s="5"/>
      <c r="L5" s="5"/>
      <c r="M5" s="5"/>
      <c r="N5" s="5"/>
      <c r="O5" s="5"/>
      <c r="P5" s="5"/>
      <c r="Q5" s="5"/>
      <c r="R5" s="5"/>
      <c r="S5" s="5"/>
      <c r="T5" s="5"/>
    </row>
    <row r="6" spans="1:20" s="10" customFormat="1" x14ac:dyDescent="0.25">
      <c r="A6" s="5">
        <v>1</v>
      </c>
      <c r="B6" s="5" t="str">
        <f>'III.RH_Costo de estructura'!$B$1</f>
        <v>_48_Cultura</v>
      </c>
      <c r="C6" s="19" t="str">
        <f>'III.RH_Costo de estructura'!$B$2</f>
        <v>Instituto Nacional de Lenguas Indígenas</v>
      </c>
      <c r="D6" s="10" t="str">
        <f>'III.RH_Costo de estructura'!$F$7</f>
        <v>2022</v>
      </c>
      <c r="E6" s="21">
        <f>'III.RH_Costo de estructura'!$F$8</f>
        <v>19808040</v>
      </c>
      <c r="F6" s="21">
        <f>'III.RH_Costo de estructura'!$F$9</f>
        <v>14418288</v>
      </c>
      <c r="G6" s="21">
        <f>'III.RH_Costo de estructura'!$F$12</f>
        <v>0</v>
      </c>
      <c r="H6" s="21">
        <f>'III.RH_Costo de estructura'!$F$15</f>
        <v>5389752</v>
      </c>
      <c r="I6" s="21">
        <f>SUM(Tabla681419[[#This Row],[Mando y enlace]:[Operativo]])</f>
        <v>19808040</v>
      </c>
      <c r="J6" s="19" t="b">
        <f>Tabla681419[[#This Row],[Validación]]=Tabla681419[[#This Row],[Total]]</f>
        <v>1</v>
      </c>
      <c r="K6" s="5"/>
      <c r="L6" s="5"/>
      <c r="M6" s="5"/>
      <c r="N6" s="5"/>
      <c r="O6" s="5"/>
      <c r="P6" s="5"/>
      <c r="Q6" s="5"/>
      <c r="R6" s="5"/>
      <c r="S6" s="5"/>
      <c r="T6" s="5"/>
    </row>
    <row r="7" spans="1:20" s="10" customFormat="1" x14ac:dyDescent="0.25">
      <c r="A7" s="5">
        <v>1</v>
      </c>
      <c r="B7" s="5" t="str">
        <f>'III.RH_Costo de estructura'!$B$1</f>
        <v>_48_Cultura</v>
      </c>
      <c r="C7" s="19" t="str">
        <f>'III.RH_Costo de estructura'!$B$2</f>
        <v>Instituto Nacional de Lenguas Indígenas</v>
      </c>
      <c r="D7" s="10" t="str">
        <f>'III.RH_Costo de estructura'!$G$7</f>
        <v>2023</v>
      </c>
      <c r="E7" s="21">
        <f>'III.RH_Costo de estructura'!$G$8</f>
        <v>26621029</v>
      </c>
      <c r="F7" s="21">
        <f>'III.RH_Costo de estructura'!$G$9</f>
        <v>20810615</v>
      </c>
      <c r="G7" s="21">
        <f>'III.RH_Costo de estructura'!$G$12</f>
        <v>0</v>
      </c>
      <c r="H7" s="21">
        <f>'III.RH_Costo de estructura'!$G$15</f>
        <v>5810414</v>
      </c>
      <c r="I7" s="21">
        <f>SUM(Tabla681419[[#This Row],[Mando y enlace]:[Operativo]])</f>
        <v>26621029</v>
      </c>
      <c r="J7" s="19" t="b">
        <f>Tabla681419[[#This Row],[Validación]]=Tabla681419[[#This Row],[Total]]</f>
        <v>1</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37" style="5" bestFit="1" customWidth="1"/>
    <col min="6" max="6" width="4.85546875" style="5" bestFit="1" customWidth="1"/>
    <col min="7" max="7" width="14" style="5" bestFit="1" customWidth="1"/>
    <col min="8" max="8" width="17.42578125" style="5" bestFit="1" customWidth="1"/>
    <col min="9" max="9" width="16.7109375" style="5" bestFit="1" customWidth="1"/>
    <col min="10" max="10" width="8.85546875" style="5" bestFit="1" customWidth="1"/>
    <col min="11" max="11" width="9.8554687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462</v>
      </c>
      <c r="B1" s="10" t="s">
        <v>463</v>
      </c>
      <c r="C1" s="10" t="s">
        <v>464</v>
      </c>
      <c r="D1" s="10" t="s">
        <v>29</v>
      </c>
      <c r="E1" s="10" t="s">
        <v>0</v>
      </c>
      <c r="F1" s="10" t="s">
        <v>1</v>
      </c>
      <c r="G1" s="10" t="s">
        <v>478</v>
      </c>
      <c r="H1" s="10" t="s">
        <v>393</v>
      </c>
      <c r="I1" s="10" t="s">
        <v>394</v>
      </c>
      <c r="J1" s="10" t="s">
        <v>477</v>
      </c>
      <c r="K1" s="10" t="s">
        <v>472</v>
      </c>
      <c r="L1" s="5"/>
      <c r="M1" s="5"/>
      <c r="N1" s="5"/>
      <c r="O1" s="5"/>
      <c r="P1" s="5"/>
      <c r="Q1" s="5"/>
      <c r="R1" s="5"/>
    </row>
    <row r="2" spans="1:20" s="10" customFormat="1" x14ac:dyDescent="0.25">
      <c r="A2" s="5">
        <v>1</v>
      </c>
      <c r="B2" s="5" t="str">
        <f>IV.Contrataciones!$B$1</f>
        <v>_48_Cultura</v>
      </c>
      <c r="C2" s="5" t="str">
        <f>IV.Contrataciones!$B$2</f>
        <v>Instituto Nacional de Lenguas Indígenas</v>
      </c>
      <c r="D2" s="10">
        <v>2022</v>
      </c>
      <c r="E2" s="20" t="s">
        <v>481</v>
      </c>
      <c r="F2" s="20">
        <f>IV.Contrataciones!$B$6</f>
        <v>16964658.056600001</v>
      </c>
      <c r="G2" s="20">
        <f>IV.Contrataciones!$B$7</f>
        <v>6731681.5844000001</v>
      </c>
      <c r="H2" s="20">
        <f>IV.Contrataciones!$B$8</f>
        <v>962733.19559999998</v>
      </c>
      <c r="I2" s="20">
        <f>IV.Contrataciones!$B$9</f>
        <v>9270243.2765999995</v>
      </c>
      <c r="J2" s="20">
        <f>SUM(Tabla6891525[[#This Row],[Licitación Pública]:[Adjudicación directa]])</f>
        <v>16964658.056600001</v>
      </c>
      <c r="K2" s="20" t="b">
        <f>Tabla6891525[[#This Row],[Validación]]=Tabla6891525[[#This Row],[Total]]</f>
        <v>1</v>
      </c>
      <c r="L2" s="5"/>
      <c r="M2" s="5"/>
      <c r="N2" s="5"/>
      <c r="O2" s="5"/>
      <c r="P2" s="5"/>
      <c r="Q2" s="5"/>
      <c r="R2" s="5"/>
    </row>
    <row r="3" spans="1:20" s="10" customFormat="1" x14ac:dyDescent="0.25">
      <c r="A3" s="5">
        <v>1</v>
      </c>
      <c r="B3" s="5" t="str">
        <f>IV.Contrataciones!$B$1</f>
        <v>_48_Cultura</v>
      </c>
      <c r="C3" s="5" t="str">
        <f>IV.Contrataciones!$B$2</f>
        <v>Instituto Nacional de Lenguas Indígenas</v>
      </c>
      <c r="D3" s="10">
        <v>2022</v>
      </c>
      <c r="E3" s="20" t="s">
        <v>404</v>
      </c>
      <c r="F3" s="22">
        <f>IV.Contrataciones!$C$6</f>
        <v>1</v>
      </c>
      <c r="G3" s="22">
        <f>IV.Contrataciones!$C$7</f>
        <v>0.39680620510833575</v>
      </c>
      <c r="H3" s="22">
        <f>IV.Contrataciones!$C$8</f>
        <v>5.6749342803608958E-2</v>
      </c>
      <c r="I3" s="22">
        <f>IV.Contrataciones!$C$9</f>
        <v>0.54644445208805525</v>
      </c>
      <c r="J3" s="22">
        <f>SUM(Tabla6891525[[#This Row],[Licitación Pública]:[Adjudicación directa]])</f>
        <v>1</v>
      </c>
      <c r="K3" s="20" t="b">
        <f>Tabla6891525[[#This Row],[Validación]]=Tabla6891525[[#This Row],[Total]]</f>
        <v>1</v>
      </c>
      <c r="L3" s="5"/>
      <c r="M3" s="5"/>
      <c r="N3" s="5"/>
      <c r="O3" s="5"/>
      <c r="P3" s="5"/>
      <c r="Q3" s="5"/>
      <c r="R3" s="5"/>
    </row>
    <row r="4" spans="1:20" s="10" customFormat="1" x14ac:dyDescent="0.25">
      <c r="A4" s="5">
        <v>1</v>
      </c>
      <c r="B4" s="5" t="str">
        <f>IV.Contrataciones!$B$1</f>
        <v>_48_Cultura</v>
      </c>
      <c r="C4" s="5" t="str">
        <f>IV.Contrataciones!$B$2</f>
        <v>Instituto Nacional de Lenguas Indígenas</v>
      </c>
      <c r="D4" s="10">
        <v>2022</v>
      </c>
      <c r="E4" s="20" t="s">
        <v>482</v>
      </c>
      <c r="F4" s="20">
        <f>IV.Contrataciones!$D$6</f>
        <v>3</v>
      </c>
      <c r="G4" s="20">
        <f>IV.Contrataciones!$D$7</f>
        <v>1</v>
      </c>
      <c r="H4" s="20">
        <f>IV.Contrataciones!$D$8</f>
        <v>1</v>
      </c>
      <c r="I4" s="20">
        <f>IV.Contrataciones!$D$9</f>
        <v>1</v>
      </c>
      <c r="J4" s="20">
        <f>SUM(Tabla6891525[[#This Row],[Licitación Pública]:[Adjudicación directa]])</f>
        <v>3</v>
      </c>
      <c r="K4" s="20" t="b">
        <f>Tabla6891525[[#This Row],[Validación]]=Tabla6891525[[#This Row],[Total]]</f>
        <v>1</v>
      </c>
      <c r="L4" s="5"/>
      <c r="M4" s="5"/>
      <c r="N4" s="5"/>
      <c r="O4" s="5"/>
      <c r="P4" s="5"/>
      <c r="Q4" s="5"/>
      <c r="R4" s="5"/>
    </row>
    <row r="5" spans="1:20" s="10" customFormat="1" x14ac:dyDescent="0.25">
      <c r="A5" s="5">
        <v>1</v>
      </c>
      <c r="B5" s="5" t="str">
        <f>IV.Contrataciones!$B$1</f>
        <v>_48_Cultura</v>
      </c>
      <c r="C5" s="5" t="str">
        <f>IV.Contrataciones!$B$2</f>
        <v>Instituto Nacional de Lenguas Indígenas</v>
      </c>
      <c r="D5" s="10">
        <v>2023</v>
      </c>
      <c r="E5" s="20" t="s">
        <v>481</v>
      </c>
      <c r="F5" s="20">
        <f>IV.Contrataciones!$E$6</f>
        <v>16316746.4604</v>
      </c>
      <c r="G5" s="20">
        <f>IV.Contrataciones!$E$7</f>
        <v>4834933.3563999999</v>
      </c>
      <c r="H5" s="20">
        <f>IV.Contrataciones!$E$8</f>
        <v>1529228.84</v>
      </c>
      <c r="I5" s="20">
        <f>IV.Contrataciones!$E$9</f>
        <v>9952584.2640000004</v>
      </c>
      <c r="J5" s="20">
        <f>SUM(Tabla6891525[[#This Row],[Licitación Pública]:[Adjudicación directa]])</f>
        <v>16316746.4604</v>
      </c>
      <c r="K5" s="20" t="b">
        <f>Tabla6891525[[#This Row],[Validación]]=Tabla6891525[[#This Row],[Total]]</f>
        <v>1</v>
      </c>
      <c r="L5" s="5"/>
      <c r="M5" s="5"/>
      <c r="N5" s="5"/>
      <c r="O5" s="5"/>
      <c r="P5" s="5"/>
      <c r="Q5" s="5"/>
      <c r="R5" s="5"/>
    </row>
    <row r="6" spans="1:20" s="10" customFormat="1" x14ac:dyDescent="0.25">
      <c r="A6" s="5">
        <v>1</v>
      </c>
      <c r="B6" s="5" t="str">
        <f>IV.Contrataciones!$B$1</f>
        <v>_48_Cultura</v>
      </c>
      <c r="C6" s="19" t="str">
        <f>IV.Contrataciones!$B$2</f>
        <v>Instituto Nacional de Lenguas Indígenas</v>
      </c>
      <c r="D6" s="10">
        <v>2023</v>
      </c>
      <c r="E6" s="20" t="s">
        <v>405</v>
      </c>
      <c r="F6" s="22">
        <f>IV.Contrataciones!$F$6</f>
        <v>1</v>
      </c>
      <c r="G6" s="22">
        <f>IV.Contrataciones!$F$7</f>
        <v>0.29631724487073219</v>
      </c>
      <c r="H6" s="22">
        <f>IV.Contrataciones!$F$8</f>
        <v>9.3721431764069441E-2</v>
      </c>
      <c r="I6" s="22">
        <f>IV.Contrataciones!$F$9</f>
        <v>0.60996132336519837</v>
      </c>
      <c r="J6" s="22">
        <f>SUM(Tabla6891525[[#This Row],[Licitación Pública]:[Adjudicación directa]])</f>
        <v>1</v>
      </c>
      <c r="K6" s="20" t="b">
        <f>Tabla6891525[[#This Row],[Validación]]=Tabla6891525[[#This Row],[Total]]</f>
        <v>1</v>
      </c>
      <c r="L6" s="5"/>
      <c r="M6" s="5"/>
      <c r="N6" s="5"/>
      <c r="O6" s="5"/>
      <c r="P6" s="5"/>
      <c r="Q6" s="5"/>
      <c r="R6" s="5"/>
    </row>
    <row r="7" spans="1:20" s="10" customFormat="1" x14ac:dyDescent="0.25">
      <c r="A7" s="5">
        <v>1</v>
      </c>
      <c r="B7" s="5" t="str">
        <f>IV.Contrataciones!$B$1</f>
        <v>_48_Cultura</v>
      </c>
      <c r="C7" s="19" t="str">
        <f>IV.Contrataciones!$B$2</f>
        <v>Instituto Nacional de Lenguas Indígenas</v>
      </c>
      <c r="D7" s="10">
        <v>2023</v>
      </c>
      <c r="E7" s="21" t="s">
        <v>482</v>
      </c>
      <c r="F7" s="20">
        <f>IV.Contrataciones!$G$6</f>
        <v>3</v>
      </c>
      <c r="G7" s="20">
        <f>IV.Contrataciones!$G$7</f>
        <v>1</v>
      </c>
      <c r="H7" s="20">
        <f>IV.Contrataciones!$G$8</f>
        <v>1</v>
      </c>
      <c r="I7" s="20">
        <f>IV.Contrataciones!$G$9</f>
        <v>1</v>
      </c>
      <c r="J7" s="20">
        <f>SUM(Tabla6891525[[#This Row],[Licitación Pública]:[Adjudicación directa]])</f>
        <v>3</v>
      </c>
      <c r="K7" s="20" t="b">
        <f>Tabla6891525[[#This Row],[Validación]]=Tabla6891525[[#This Row],[Total]]</f>
        <v>1</v>
      </c>
      <c r="L7" s="5"/>
      <c r="M7" s="5"/>
      <c r="N7" s="5"/>
      <c r="O7" s="5"/>
      <c r="P7" s="5"/>
      <c r="Q7" s="5"/>
      <c r="R7" s="5"/>
    </row>
    <row r="8" spans="1:20" s="10" customFormat="1" x14ac:dyDescent="0.25">
      <c r="A8" s="5">
        <v>1</v>
      </c>
      <c r="B8" s="5" t="str">
        <f>IV.Contrataciones!$B$1</f>
        <v>_48_Cultura</v>
      </c>
      <c r="C8" s="5" t="str">
        <f>IV.Contrataciones!$B$2</f>
        <v>Instituto Nacional de Lenguas Indígenas</v>
      </c>
      <c r="D8" s="10">
        <v>2023</v>
      </c>
      <c r="E8" s="20" t="s">
        <v>398</v>
      </c>
      <c r="F8" s="20">
        <f>IV.Contrataciones!$H$6</f>
        <v>62</v>
      </c>
      <c r="G8" s="20">
        <f>IV.Contrataciones!$H$7</f>
        <v>12</v>
      </c>
      <c r="H8" s="20">
        <f>IV.Contrataciones!$H$8</f>
        <v>4</v>
      </c>
      <c r="I8" s="20">
        <f>IV.Contrataciones!$H$9</f>
        <v>46</v>
      </c>
      <c r="J8" s="20">
        <f>SUM(Tabla6891525[[#This Row],[Licitación Pública]:[Adjudicación directa]])</f>
        <v>62</v>
      </c>
      <c r="K8" s="20" t="b">
        <f>Tabla6891525[[#This Row],[Validación]]=Tabla6891525[[#This Row],[Total]]</f>
        <v>1</v>
      </c>
      <c r="L8" s="5"/>
      <c r="M8" s="5"/>
      <c r="N8" s="5"/>
      <c r="O8" s="5"/>
      <c r="P8" s="5"/>
      <c r="Q8" s="5"/>
      <c r="R8" s="5"/>
    </row>
    <row r="9" spans="1:20" s="10" customFormat="1" x14ac:dyDescent="0.25">
      <c r="A9" s="5">
        <v>1</v>
      </c>
      <c r="B9" s="5" t="str">
        <f>IV.Contrataciones!$B$1</f>
        <v>_48_Cultura</v>
      </c>
      <c r="C9" s="5" t="str">
        <f>IV.Contrataciones!$B$2</f>
        <v>Instituto Nacional de Lenguas Indígenas</v>
      </c>
      <c r="D9" s="10">
        <v>2023</v>
      </c>
      <c r="E9" s="20" t="s">
        <v>399</v>
      </c>
      <c r="F9" s="20">
        <f>IV.Contrataciones!$I$6</f>
        <v>6</v>
      </c>
      <c r="G9" s="20">
        <f>IV.Contrataciones!$I$7</f>
        <v>3</v>
      </c>
      <c r="H9" s="20">
        <f>IV.Contrataciones!$I$8</f>
        <v>0</v>
      </c>
      <c r="I9" s="20">
        <f>IV.Contrataciones!$I$9</f>
        <v>3</v>
      </c>
      <c r="J9" s="20">
        <f>SUM(Tabla6891525[[#This Row],[Licitación Pública]:[Adjudicación directa]])</f>
        <v>6</v>
      </c>
      <c r="K9" s="20" t="b">
        <f>Tabla6891525[[#This Row],[Validación]]=Tabla6891525[[#This Row],[Total]]</f>
        <v>1</v>
      </c>
      <c r="L9" s="5"/>
      <c r="M9" s="5"/>
      <c r="N9" s="5"/>
      <c r="O9" s="5"/>
      <c r="P9" s="5"/>
      <c r="Q9" s="5"/>
      <c r="R9" s="5"/>
    </row>
    <row r="10" spans="1:20" s="10" customFormat="1" x14ac:dyDescent="0.25">
      <c r="A10" s="5">
        <v>1</v>
      </c>
      <c r="B10" s="5" t="str">
        <f>IV.Contrataciones!$B$1</f>
        <v>_48_Cultura</v>
      </c>
      <c r="C10" s="5" t="str">
        <f>IV.Contrataciones!$B$2</f>
        <v>Instituto Nacional de Lenguas Indígenas</v>
      </c>
      <c r="D10" s="10">
        <v>2023</v>
      </c>
      <c r="E10" s="20" t="s">
        <v>400</v>
      </c>
      <c r="F10" s="20">
        <f>IV.Contrataciones!$J$6</f>
        <v>1</v>
      </c>
      <c r="G10" s="20">
        <f>IV.Contrataciones!$J$7</f>
        <v>0</v>
      </c>
      <c r="H10" s="20">
        <f>IV.Contrataciones!$J$8</f>
        <v>0</v>
      </c>
      <c r="I10" s="20">
        <f>IV.Contrataciones!$J$9</f>
        <v>1</v>
      </c>
      <c r="J10" s="20">
        <f>SUM(Tabla6891525[[#This Row],[Licitación Pública]:[Adjudicación directa]])</f>
        <v>1</v>
      </c>
      <c r="K10" s="20" t="b">
        <f>Tabla6891525[[#This Row],[Validación]]=Tabla6891525[[#This Row],[Total]]</f>
        <v>1</v>
      </c>
      <c r="L10" s="5"/>
      <c r="M10" s="5"/>
      <c r="N10" s="5"/>
      <c r="O10" s="5"/>
      <c r="P10" s="5"/>
      <c r="Q10" s="5"/>
      <c r="R10" s="5"/>
    </row>
    <row r="11" spans="1:20" s="10" customFormat="1" x14ac:dyDescent="0.25">
      <c r="A11" s="5">
        <v>1</v>
      </c>
      <c r="B11" s="5" t="str">
        <f>IV.Contrataciones!$B$1</f>
        <v>_48_Cultura</v>
      </c>
      <c r="C11" s="5" t="str">
        <f>IV.Contrataciones!$B$2</f>
        <v>Instituto Nacional de Lenguas Indígenas</v>
      </c>
      <c r="D11" s="10">
        <v>2023</v>
      </c>
      <c r="E11" s="20" t="s">
        <v>401</v>
      </c>
      <c r="F11" s="20">
        <f>IV.Contrataciones!$K$6</f>
        <v>4</v>
      </c>
      <c r="G11" s="20">
        <f>IV.Contrataciones!$K$7</f>
        <v>3</v>
      </c>
      <c r="H11" s="20">
        <f>IV.Contrataciones!$K$8</f>
        <v>0</v>
      </c>
      <c r="I11" s="20">
        <f>IV.Contrataciones!$K$9</f>
        <v>1</v>
      </c>
      <c r="J11" s="20">
        <f>SUM(Tabla6891525[[#This Row],[Licitación Pública]:[Adjudicación directa]])</f>
        <v>4</v>
      </c>
      <c r="K11" s="20" t="b">
        <f>Tabla6891525[[#This Row],[Validación]]=Tabla6891525[[#This Row],[Total]]</f>
        <v>1</v>
      </c>
      <c r="L11" s="5"/>
      <c r="M11" s="5"/>
      <c r="N11" s="5"/>
      <c r="O11" s="5"/>
      <c r="P11" s="5"/>
      <c r="Q11" s="5"/>
      <c r="R11" s="5"/>
    </row>
    <row r="12" spans="1:20" s="10" customFormat="1" x14ac:dyDescent="0.25">
      <c r="A12" s="5">
        <v>1</v>
      </c>
      <c r="B12" s="5" t="str">
        <f>IV.Contrataciones!$B$1</f>
        <v>_48_Cultura</v>
      </c>
      <c r="C12" s="5" t="str">
        <f>IV.Contrataciones!$B$2</f>
        <v>Instituto Nacional de Lenguas Indígenas</v>
      </c>
      <c r="D12" s="10">
        <v>2023</v>
      </c>
      <c r="E12" s="20" t="s">
        <v>402</v>
      </c>
      <c r="F12" s="20">
        <f>IV.Contrataciones!$L$6</f>
        <v>6</v>
      </c>
      <c r="G12" s="20">
        <f>IV.Contrataciones!$L$7</f>
        <v>3</v>
      </c>
      <c r="H12" s="20">
        <f>IV.Contrataciones!$L$8</f>
        <v>0</v>
      </c>
      <c r="I12" s="20">
        <f>IV.Contrataciones!$L$9</f>
        <v>3</v>
      </c>
      <c r="J12" s="20">
        <f>SUM(Tabla6891525[[#This Row],[Licitación Pública]:[Adjudicación directa]])</f>
        <v>6</v>
      </c>
      <c r="K12" s="20" t="b">
        <f>Tabla6891525[[#This Row],[Validación]]=Tabla6891525[[#This Row],[Total]]</f>
        <v>1</v>
      </c>
      <c r="L12" s="5"/>
      <c r="M12" s="5"/>
      <c r="N12" s="5"/>
      <c r="O12" s="5"/>
      <c r="P12" s="5"/>
      <c r="Q12" s="5"/>
      <c r="R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249977111117893"/>
  </sheetPr>
  <dimension ref="A1:T468"/>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9.140625" style="5" bestFit="1" customWidth="1"/>
    <col min="6" max="6" width="8" style="5" bestFit="1" customWidth="1"/>
    <col min="7" max="7" width="10.85546875" style="5" bestFit="1" customWidth="1"/>
    <col min="8" max="9" width="11.140625" style="5" bestFit="1" customWidth="1"/>
    <col min="10" max="10" width="17.7109375" style="5" bestFit="1" customWidth="1"/>
    <col min="11" max="11" width="15.140625" style="5" bestFit="1" customWidth="1"/>
    <col min="12" max="12" width="10.2851562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51" x14ac:dyDescent="0.25">
      <c r="A1" s="10" t="s">
        <v>462</v>
      </c>
      <c r="B1" s="10" t="s">
        <v>463</v>
      </c>
      <c r="C1" s="10" t="s">
        <v>464</v>
      </c>
      <c r="D1" s="10" t="s">
        <v>29</v>
      </c>
      <c r="E1" s="10" t="s">
        <v>483</v>
      </c>
      <c r="F1" s="10" t="s">
        <v>484</v>
      </c>
      <c r="G1" s="10" t="s">
        <v>485</v>
      </c>
      <c r="H1" s="10" t="s">
        <v>486</v>
      </c>
      <c r="I1" s="10" t="s">
        <v>487</v>
      </c>
      <c r="J1" s="10" t="s">
        <v>488</v>
      </c>
      <c r="K1" s="10" t="s">
        <v>489</v>
      </c>
      <c r="L1" s="14" t="s">
        <v>477</v>
      </c>
      <c r="M1" s="5"/>
      <c r="N1" s="5"/>
      <c r="O1" s="5"/>
      <c r="P1" s="5"/>
      <c r="Q1" s="5"/>
      <c r="R1" s="5"/>
      <c r="S1" s="5"/>
      <c r="T1" s="5"/>
    </row>
    <row r="2" spans="1:20" s="10" customFormat="1" x14ac:dyDescent="0.25">
      <c r="A2" s="5">
        <v>1</v>
      </c>
      <c r="B2" s="5" t="str">
        <f>'V.Comisiones y viáticos'!$B$1</f>
        <v>_48_Cultura</v>
      </c>
      <c r="C2" s="5" t="str">
        <f>'V.Comisiones y viáticos'!$B$2</f>
        <v>Instituto Nacional de Lenguas Indígenas</v>
      </c>
      <c r="D2" s="10">
        <v>2018</v>
      </c>
      <c r="E2" s="20">
        <f>'V.Comisiones y viáticos'!$B$6</f>
        <v>326</v>
      </c>
      <c r="F2" s="20">
        <f>'V.Comisiones y viáticos'!$C$6</f>
        <v>326</v>
      </c>
      <c r="G2" s="20">
        <f>'V.Comisiones y viáticos'!$D$6</f>
        <v>650001</v>
      </c>
      <c r="H2" s="20">
        <f>'V.Comisiones y viáticos'!$E$6</f>
        <v>6</v>
      </c>
      <c r="I2" s="20">
        <f>'V.Comisiones y viáticos'!$F$6</f>
        <v>3</v>
      </c>
      <c r="J2" s="20">
        <f>'V.Comisiones y viáticos'!$G$6</f>
        <v>180001</v>
      </c>
      <c r="K2" s="20">
        <f>'V.Comisiones y viáticos'!$H$6</f>
        <v>830002</v>
      </c>
      <c r="L2" s="21" t="b">
        <f>SUM(G2,J2)=Tabla6891016[[#This Row],[Total presupuesto ejercido]]</f>
        <v>1</v>
      </c>
      <c r="M2" s="5"/>
      <c r="N2" s="5"/>
      <c r="O2" s="5"/>
      <c r="P2" s="5"/>
      <c r="Q2" s="5"/>
      <c r="R2" s="5"/>
      <c r="S2" s="5"/>
      <c r="T2" s="5"/>
    </row>
    <row r="3" spans="1:20" s="10" customFormat="1" x14ac:dyDescent="0.25">
      <c r="A3" s="5">
        <v>1</v>
      </c>
      <c r="B3" s="5" t="str">
        <f>'V.Comisiones y viáticos'!$B$1</f>
        <v>_48_Cultura</v>
      </c>
      <c r="C3" s="5" t="str">
        <f>'V.Comisiones y viáticos'!$B$2</f>
        <v>Instituto Nacional de Lenguas Indígenas</v>
      </c>
      <c r="D3" s="10">
        <v>2019</v>
      </c>
      <c r="E3" s="20">
        <f>'V.Comisiones y viáticos'!$B$7</f>
        <v>372</v>
      </c>
      <c r="F3" s="20">
        <f>'V.Comisiones y viáticos'!$C$7</f>
        <v>372</v>
      </c>
      <c r="G3" s="20">
        <f>'V.Comisiones y viáticos'!$D$7</f>
        <v>800001</v>
      </c>
      <c r="H3" s="20">
        <f>'V.Comisiones y viáticos'!$E$7</f>
        <v>3</v>
      </c>
      <c r="I3" s="20">
        <f>'V.Comisiones y viáticos'!$F$7</f>
        <v>2</v>
      </c>
      <c r="J3" s="20">
        <f>'V.Comisiones y viáticos'!$G$7</f>
        <v>40001</v>
      </c>
      <c r="K3" s="20">
        <f>'V.Comisiones y viáticos'!$H$7</f>
        <v>840002</v>
      </c>
      <c r="L3" s="21" t="b">
        <f>SUM(G3,J3)=Tabla6891016[[#This Row],[Total presupuesto ejercido]]</f>
        <v>1</v>
      </c>
      <c r="M3" s="5"/>
      <c r="N3" s="5"/>
      <c r="O3" s="5"/>
      <c r="P3" s="5"/>
      <c r="Q3" s="5"/>
      <c r="R3" s="5"/>
      <c r="S3" s="5"/>
      <c r="T3" s="5"/>
    </row>
    <row r="4" spans="1:20" s="10" customFormat="1" x14ac:dyDescent="0.25">
      <c r="A4" s="5">
        <v>1</v>
      </c>
      <c r="B4" s="5" t="str">
        <f>'V.Comisiones y viáticos'!$B$1</f>
        <v>_48_Cultura</v>
      </c>
      <c r="C4" s="5" t="str">
        <f>'V.Comisiones y viáticos'!$B$2</f>
        <v>Instituto Nacional de Lenguas Indígenas</v>
      </c>
      <c r="D4" s="10">
        <v>2020</v>
      </c>
      <c r="E4" s="20">
        <f>'V.Comisiones y viáticos'!$B$8</f>
        <v>68</v>
      </c>
      <c r="F4" s="20">
        <f>'V.Comisiones y viáticos'!$C$8</f>
        <v>68</v>
      </c>
      <c r="G4" s="20">
        <f>'V.Comisiones y viáticos'!$D$8</f>
        <v>100001</v>
      </c>
      <c r="H4" s="20">
        <f>'V.Comisiones y viáticos'!$E$8</f>
        <v>0</v>
      </c>
      <c r="I4" s="20">
        <f>'V.Comisiones y viáticos'!$F$8</f>
        <v>0</v>
      </c>
      <c r="J4" s="20">
        <f>'V.Comisiones y viáticos'!$G$8</f>
        <v>0</v>
      </c>
      <c r="K4" s="20">
        <f>'V.Comisiones y viáticos'!$H$8</f>
        <v>100001</v>
      </c>
      <c r="L4" s="21" t="b">
        <f>SUM(G4,J4)=Tabla6891016[[#This Row],[Total presupuesto ejercido]]</f>
        <v>1</v>
      </c>
      <c r="M4" s="5"/>
      <c r="N4" s="5"/>
      <c r="O4" s="5"/>
      <c r="P4" s="5"/>
      <c r="Q4" s="5"/>
      <c r="R4" s="5"/>
      <c r="S4" s="5"/>
      <c r="T4" s="5"/>
    </row>
    <row r="5" spans="1:20" s="10" customFormat="1" x14ac:dyDescent="0.25">
      <c r="A5" s="5">
        <v>1</v>
      </c>
      <c r="B5" s="5" t="str">
        <f>'V.Comisiones y viáticos'!$B$1</f>
        <v>_48_Cultura</v>
      </c>
      <c r="C5" s="5" t="str">
        <f>'V.Comisiones y viáticos'!$B$2</f>
        <v>Instituto Nacional de Lenguas Indígenas</v>
      </c>
      <c r="D5" s="10">
        <v>2021</v>
      </c>
      <c r="E5" s="20">
        <f>'V.Comisiones y viáticos'!$B$9</f>
        <v>253</v>
      </c>
      <c r="F5" s="20">
        <f>'V.Comisiones y viáticos'!$C$9</f>
        <v>253</v>
      </c>
      <c r="G5" s="20">
        <f>'V.Comisiones y viáticos'!$D$9</f>
        <v>700001</v>
      </c>
      <c r="H5" s="20">
        <f>'V.Comisiones y viáticos'!$E$9</f>
        <v>0</v>
      </c>
      <c r="I5" s="20">
        <f>'V.Comisiones y viáticos'!$F$9</f>
        <v>0</v>
      </c>
      <c r="J5" s="20">
        <f>'V.Comisiones y viáticos'!$G$9</f>
        <v>0</v>
      </c>
      <c r="K5" s="20">
        <f>'V.Comisiones y viáticos'!$H$9</f>
        <v>700001</v>
      </c>
      <c r="L5" s="21" t="b">
        <f>SUM(G5,J5)=Tabla6891016[[#This Row],[Total presupuesto ejercido]]</f>
        <v>1</v>
      </c>
      <c r="M5" s="5"/>
      <c r="N5" s="5"/>
      <c r="O5" s="5"/>
      <c r="P5" s="5"/>
      <c r="Q5" s="5"/>
      <c r="R5" s="5"/>
      <c r="S5" s="5"/>
      <c r="T5" s="5"/>
    </row>
    <row r="6" spans="1:20" s="10" customFormat="1" x14ac:dyDescent="0.25">
      <c r="A6" s="5">
        <v>1</v>
      </c>
      <c r="B6" s="5" t="str">
        <f>'V.Comisiones y viáticos'!$B$1</f>
        <v>_48_Cultura</v>
      </c>
      <c r="C6" s="19" t="str">
        <f>'V.Comisiones y viáticos'!$B$2</f>
        <v>Instituto Nacional de Lenguas Indígenas</v>
      </c>
      <c r="D6" s="10">
        <v>2022</v>
      </c>
      <c r="E6" s="20">
        <f>'V.Comisiones y viáticos'!$B$10</f>
        <v>252</v>
      </c>
      <c r="F6" s="20">
        <f>'V.Comisiones y viáticos'!$C$10</f>
        <v>252</v>
      </c>
      <c r="G6" s="20">
        <f>'V.Comisiones y viáticos'!$D$10</f>
        <v>700001</v>
      </c>
      <c r="H6" s="20">
        <f>'V.Comisiones y viáticos'!$E$10</f>
        <v>0</v>
      </c>
      <c r="I6" s="20">
        <f>'V.Comisiones y viáticos'!$F$10</f>
        <v>0</v>
      </c>
      <c r="J6" s="20">
        <f>'V.Comisiones y viáticos'!$G$10</f>
        <v>0</v>
      </c>
      <c r="K6" s="20">
        <f>'V.Comisiones y viáticos'!$H$10</f>
        <v>700001</v>
      </c>
      <c r="L6" s="21" t="b">
        <f>SUM(G6,J6)=Tabla6891016[[#This Row],[Total presupuesto ejercido]]</f>
        <v>1</v>
      </c>
      <c r="M6" s="5"/>
      <c r="N6" s="5"/>
      <c r="O6" s="5"/>
      <c r="P6" s="5"/>
      <c r="Q6" s="5"/>
      <c r="R6" s="5"/>
      <c r="S6" s="5"/>
      <c r="T6" s="5"/>
    </row>
    <row r="7" spans="1:20" s="10" customFormat="1" x14ac:dyDescent="0.25">
      <c r="A7" s="5">
        <v>1</v>
      </c>
      <c r="B7" s="5" t="str">
        <f>'V.Comisiones y viáticos'!$B$1</f>
        <v>_48_Cultura</v>
      </c>
      <c r="C7" s="19" t="str">
        <f>'V.Comisiones y viáticos'!$B$2</f>
        <v>Instituto Nacional de Lenguas Indígenas</v>
      </c>
      <c r="D7" s="10">
        <v>2023</v>
      </c>
      <c r="E7" s="21">
        <f>'V.Comisiones y viáticos'!$B$11</f>
        <v>227</v>
      </c>
      <c r="F7" s="21">
        <f>'V.Comisiones y viáticos'!$C$11</f>
        <v>220</v>
      </c>
      <c r="G7" s="21">
        <f>'V.Comisiones y viáticos'!$D$11</f>
        <v>603758.0700000003</v>
      </c>
      <c r="H7" s="21">
        <f>'V.Comisiones y viáticos'!$E$11</f>
        <v>0</v>
      </c>
      <c r="I7" s="21">
        <f>'V.Comisiones y viáticos'!$F$11</f>
        <v>0</v>
      </c>
      <c r="J7" s="21">
        <f>'V.Comisiones y viáticos'!$G$11</f>
        <v>0</v>
      </c>
      <c r="K7" s="21">
        <f>'V.Comisiones y viáticos'!$H$11</f>
        <v>603758.0700000003</v>
      </c>
      <c r="L7" s="21" t="b">
        <f>SUM(G7,J7)=Tabla6891016[[#This Row],[Total presupuesto ejercido]]</f>
        <v>1</v>
      </c>
      <c r="M7" s="5"/>
      <c r="N7" s="5"/>
      <c r="O7" s="5"/>
      <c r="P7" s="5"/>
      <c r="Q7" s="5"/>
      <c r="R7" s="5"/>
      <c r="S7" s="5"/>
      <c r="T7" s="5"/>
    </row>
    <row r="8" spans="1:20" s="10" customFormat="1" x14ac:dyDescent="0.25">
      <c r="A8" s="5">
        <v>1</v>
      </c>
      <c r="B8" s="5" t="str">
        <f>'V.Comisiones y viáticos'!$B$1</f>
        <v>_48_Cultura</v>
      </c>
      <c r="C8" s="5" t="str">
        <f>'V.Comisiones y viáticos'!$B$2</f>
        <v>Instituto Nacional de Lenguas Indígenas</v>
      </c>
      <c r="D8" s="10">
        <v>2024</v>
      </c>
      <c r="E8" s="20">
        <f>'V.Comisiones y viáticos'!$B$12</f>
        <v>0</v>
      </c>
      <c r="F8" s="20">
        <f>'V.Comisiones y viáticos'!$C$12</f>
        <v>0</v>
      </c>
      <c r="G8" s="20">
        <f>'V.Comisiones y viáticos'!$D$12</f>
        <v>0</v>
      </c>
      <c r="H8" s="20">
        <f>'V.Comisiones y viáticos'!$E$12</f>
        <v>0</v>
      </c>
      <c r="I8" s="20">
        <f>'V.Comisiones y viáticos'!$F$12</f>
        <v>0</v>
      </c>
      <c r="J8" s="20">
        <f>'V.Comisiones y viáticos'!$G$12</f>
        <v>0</v>
      </c>
      <c r="K8" s="20">
        <f>'V.Comisiones y viáticos'!$H$12</f>
        <v>0</v>
      </c>
      <c r="L8" s="21" t="b">
        <f>SUM(G8,J8)=Tabla6891016[[#This Row],[Total presupuesto ejercido]]</f>
        <v>1</v>
      </c>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row r="442" spans="1:20" s="10" customFormat="1" x14ac:dyDescent="0.25">
      <c r="A442" s="5"/>
      <c r="B442" s="5"/>
      <c r="C442" s="5"/>
      <c r="D442" s="5"/>
      <c r="E442" s="5"/>
      <c r="F442" s="5"/>
      <c r="G442" s="5"/>
      <c r="H442" s="5"/>
      <c r="I442" s="5"/>
      <c r="J442" s="5"/>
      <c r="K442" s="5"/>
      <c r="L442" s="5"/>
      <c r="M442" s="5"/>
      <c r="N442" s="5"/>
      <c r="O442" s="5"/>
      <c r="P442" s="5"/>
      <c r="Q442" s="5"/>
      <c r="R442" s="5"/>
      <c r="S442" s="5"/>
      <c r="T442" s="5"/>
    </row>
    <row r="443" spans="1:20" s="10" customFormat="1" x14ac:dyDescent="0.25">
      <c r="A443" s="5"/>
      <c r="B443" s="5"/>
      <c r="C443" s="5"/>
      <c r="D443" s="5"/>
      <c r="E443" s="5"/>
      <c r="F443" s="5"/>
      <c r="G443" s="5"/>
      <c r="H443" s="5"/>
      <c r="I443" s="5"/>
      <c r="J443" s="5"/>
      <c r="K443" s="5"/>
      <c r="L443" s="5"/>
      <c r="M443" s="5"/>
      <c r="N443" s="5"/>
      <c r="O443" s="5"/>
      <c r="P443" s="5"/>
      <c r="Q443" s="5"/>
      <c r="R443" s="5"/>
      <c r="S443" s="5"/>
      <c r="T443" s="5"/>
    </row>
    <row r="444" spans="1:20" s="10" customFormat="1" x14ac:dyDescent="0.25">
      <c r="A444" s="5"/>
      <c r="B444" s="5"/>
      <c r="C444" s="5"/>
      <c r="D444" s="5"/>
      <c r="E444" s="5"/>
      <c r="F444" s="5"/>
      <c r="G444" s="5"/>
      <c r="H444" s="5"/>
      <c r="I444" s="5"/>
      <c r="J444" s="5"/>
      <c r="K444" s="5"/>
      <c r="L444" s="5"/>
      <c r="M444" s="5"/>
      <c r="N444" s="5"/>
      <c r="O444" s="5"/>
      <c r="P444" s="5"/>
      <c r="Q444" s="5"/>
      <c r="R444" s="5"/>
      <c r="S444" s="5"/>
      <c r="T444" s="5"/>
    </row>
    <row r="445" spans="1:20" s="10" customFormat="1" x14ac:dyDescent="0.25">
      <c r="A445" s="5"/>
      <c r="B445" s="5"/>
      <c r="C445" s="5"/>
      <c r="D445" s="5"/>
      <c r="E445" s="5"/>
      <c r="F445" s="5"/>
      <c r="G445" s="5"/>
      <c r="H445" s="5"/>
      <c r="I445" s="5"/>
      <c r="J445" s="5"/>
      <c r="K445" s="5"/>
      <c r="L445" s="5"/>
      <c r="M445" s="5"/>
      <c r="N445" s="5"/>
      <c r="O445" s="5"/>
      <c r="P445" s="5"/>
      <c r="Q445" s="5"/>
      <c r="R445" s="5"/>
      <c r="S445" s="5"/>
      <c r="T445" s="5"/>
    </row>
    <row r="446" spans="1:20" s="10" customFormat="1" x14ac:dyDescent="0.25">
      <c r="A446" s="5"/>
      <c r="B446" s="5"/>
      <c r="C446" s="5"/>
      <c r="D446" s="5"/>
      <c r="E446" s="5"/>
      <c r="F446" s="5"/>
      <c r="G446" s="5"/>
      <c r="H446" s="5"/>
      <c r="I446" s="5"/>
      <c r="J446" s="5"/>
      <c r="K446" s="5"/>
      <c r="L446" s="5"/>
      <c r="M446" s="5"/>
      <c r="N446" s="5"/>
      <c r="O446" s="5"/>
      <c r="P446" s="5"/>
      <c r="Q446" s="5"/>
      <c r="R446" s="5"/>
      <c r="S446" s="5"/>
      <c r="T446" s="5"/>
    </row>
    <row r="447" spans="1:20" s="10" customFormat="1" x14ac:dyDescent="0.25">
      <c r="A447" s="5"/>
      <c r="B447" s="5"/>
      <c r="C447" s="5"/>
      <c r="D447" s="5"/>
      <c r="E447" s="5"/>
      <c r="F447" s="5"/>
      <c r="G447" s="5"/>
      <c r="H447" s="5"/>
      <c r="I447" s="5"/>
      <c r="J447" s="5"/>
      <c r="K447" s="5"/>
      <c r="L447" s="5"/>
      <c r="M447" s="5"/>
      <c r="N447" s="5"/>
      <c r="O447" s="5"/>
      <c r="P447" s="5"/>
      <c r="Q447" s="5"/>
      <c r="R447" s="5"/>
      <c r="S447" s="5"/>
      <c r="T447" s="5"/>
    </row>
    <row r="448" spans="1:20" s="10" customFormat="1" x14ac:dyDescent="0.25">
      <c r="A448" s="5"/>
      <c r="B448" s="5"/>
      <c r="C448" s="5"/>
      <c r="D448" s="5"/>
      <c r="E448" s="5"/>
      <c r="F448" s="5"/>
      <c r="G448" s="5"/>
      <c r="H448" s="5"/>
      <c r="I448" s="5"/>
      <c r="J448" s="5"/>
      <c r="K448" s="5"/>
      <c r="L448" s="5"/>
      <c r="M448" s="5"/>
      <c r="N448" s="5"/>
      <c r="O448" s="5"/>
      <c r="P448" s="5"/>
      <c r="Q448" s="5"/>
      <c r="R448" s="5"/>
      <c r="S448" s="5"/>
      <c r="T448" s="5"/>
    </row>
    <row r="449" spans="1:20" s="10" customFormat="1" x14ac:dyDescent="0.25">
      <c r="A449" s="5"/>
      <c r="B449" s="5"/>
      <c r="C449" s="5"/>
      <c r="D449" s="5"/>
      <c r="E449" s="5"/>
      <c r="F449" s="5"/>
      <c r="G449" s="5"/>
      <c r="H449" s="5"/>
      <c r="I449" s="5"/>
      <c r="J449" s="5"/>
      <c r="K449" s="5"/>
      <c r="L449" s="5"/>
      <c r="M449" s="5"/>
      <c r="N449" s="5"/>
      <c r="O449" s="5"/>
      <c r="P449" s="5"/>
      <c r="Q449" s="5"/>
      <c r="R449" s="5"/>
      <c r="S449" s="5"/>
      <c r="T449" s="5"/>
    </row>
    <row r="450" spans="1:20" s="10" customFormat="1" x14ac:dyDescent="0.25">
      <c r="A450" s="5"/>
      <c r="B450" s="5"/>
      <c r="C450" s="5"/>
      <c r="D450" s="5"/>
      <c r="E450" s="5"/>
      <c r="F450" s="5"/>
      <c r="G450" s="5"/>
      <c r="H450" s="5"/>
      <c r="I450" s="5"/>
      <c r="J450" s="5"/>
      <c r="K450" s="5"/>
      <c r="L450" s="5"/>
      <c r="M450" s="5"/>
      <c r="N450" s="5"/>
      <c r="O450" s="5"/>
      <c r="P450" s="5"/>
      <c r="Q450" s="5"/>
      <c r="R450" s="5"/>
      <c r="S450" s="5"/>
      <c r="T450" s="5"/>
    </row>
    <row r="451" spans="1:20" s="10" customFormat="1" x14ac:dyDescent="0.25">
      <c r="A451" s="5"/>
      <c r="B451" s="5"/>
      <c r="C451" s="5"/>
      <c r="D451" s="5"/>
      <c r="E451" s="5"/>
      <c r="F451" s="5"/>
      <c r="G451" s="5"/>
      <c r="H451" s="5"/>
      <c r="I451" s="5"/>
      <c r="J451" s="5"/>
      <c r="K451" s="5"/>
      <c r="L451" s="5"/>
      <c r="M451" s="5"/>
      <c r="N451" s="5"/>
      <c r="O451" s="5"/>
      <c r="P451" s="5"/>
      <c r="Q451" s="5"/>
      <c r="R451" s="5"/>
      <c r="S451" s="5"/>
      <c r="T451" s="5"/>
    </row>
    <row r="452" spans="1:20" s="10" customFormat="1" x14ac:dyDescent="0.25">
      <c r="A452" s="5"/>
      <c r="B452" s="5"/>
      <c r="C452" s="5"/>
      <c r="D452" s="5"/>
      <c r="E452" s="5"/>
      <c r="F452" s="5"/>
      <c r="G452" s="5"/>
      <c r="H452" s="5"/>
      <c r="I452" s="5"/>
      <c r="J452" s="5"/>
      <c r="K452" s="5"/>
      <c r="L452" s="5"/>
      <c r="M452" s="5"/>
      <c r="N452" s="5"/>
      <c r="O452" s="5"/>
      <c r="P452" s="5"/>
      <c r="Q452" s="5"/>
      <c r="R452" s="5"/>
      <c r="S452" s="5"/>
      <c r="T452" s="5"/>
    </row>
    <row r="453" spans="1:20" s="10" customFormat="1" x14ac:dyDescent="0.25">
      <c r="A453" s="5"/>
      <c r="B453" s="5"/>
      <c r="C453" s="5"/>
      <c r="D453" s="5"/>
      <c r="E453" s="5"/>
      <c r="F453" s="5"/>
      <c r="G453" s="5"/>
      <c r="H453" s="5"/>
      <c r="I453" s="5"/>
      <c r="J453" s="5"/>
      <c r="K453" s="5"/>
      <c r="L453" s="5"/>
      <c r="M453" s="5"/>
      <c r="N453" s="5"/>
      <c r="O453" s="5"/>
      <c r="P453" s="5"/>
      <c r="Q453" s="5"/>
      <c r="R453" s="5"/>
      <c r="S453" s="5"/>
      <c r="T453" s="5"/>
    </row>
    <row r="454" spans="1:20" s="10" customFormat="1" x14ac:dyDescent="0.25">
      <c r="A454" s="5"/>
      <c r="B454" s="5"/>
      <c r="C454" s="5"/>
      <c r="D454" s="5"/>
      <c r="E454" s="5"/>
      <c r="F454" s="5"/>
      <c r="G454" s="5"/>
      <c r="H454" s="5"/>
      <c r="I454" s="5"/>
      <c r="J454" s="5"/>
      <c r="K454" s="5"/>
      <c r="L454" s="5"/>
      <c r="M454" s="5"/>
      <c r="N454" s="5"/>
      <c r="O454" s="5"/>
      <c r="P454" s="5"/>
      <c r="Q454" s="5"/>
      <c r="R454" s="5"/>
      <c r="S454" s="5"/>
      <c r="T454" s="5"/>
    </row>
    <row r="455" spans="1:20" s="10" customFormat="1" x14ac:dyDescent="0.25">
      <c r="A455" s="5"/>
      <c r="B455" s="5"/>
      <c r="C455" s="5"/>
      <c r="D455" s="5"/>
      <c r="E455" s="5"/>
      <c r="F455" s="5"/>
      <c r="G455" s="5"/>
      <c r="H455" s="5"/>
      <c r="I455" s="5"/>
      <c r="J455" s="5"/>
      <c r="K455" s="5"/>
      <c r="L455" s="5"/>
      <c r="M455" s="5"/>
      <c r="N455" s="5"/>
      <c r="O455" s="5"/>
      <c r="P455" s="5"/>
      <c r="Q455" s="5"/>
      <c r="R455" s="5"/>
      <c r="S455" s="5"/>
      <c r="T455" s="5"/>
    </row>
    <row r="456" spans="1:20" s="10" customFormat="1" x14ac:dyDescent="0.25">
      <c r="A456" s="5"/>
      <c r="B456" s="5"/>
      <c r="C456" s="5"/>
      <c r="D456" s="5"/>
      <c r="E456" s="5"/>
      <c r="F456" s="5"/>
      <c r="G456" s="5"/>
      <c r="H456" s="5"/>
      <c r="I456" s="5"/>
      <c r="J456" s="5"/>
      <c r="K456" s="5"/>
      <c r="L456" s="5"/>
      <c r="M456" s="5"/>
      <c r="N456" s="5"/>
      <c r="O456" s="5"/>
      <c r="P456" s="5"/>
      <c r="Q456" s="5"/>
      <c r="R456" s="5"/>
      <c r="S456" s="5"/>
      <c r="T456" s="5"/>
    </row>
    <row r="457" spans="1:20" s="10" customFormat="1" x14ac:dyDescent="0.25">
      <c r="A457" s="5"/>
      <c r="B457" s="5"/>
      <c r="C457" s="5"/>
      <c r="D457" s="5"/>
      <c r="E457" s="5"/>
      <c r="F457" s="5"/>
      <c r="G457" s="5"/>
      <c r="H457" s="5"/>
      <c r="I457" s="5"/>
      <c r="J457" s="5"/>
      <c r="K457" s="5"/>
      <c r="L457" s="5"/>
      <c r="M457" s="5"/>
      <c r="N457" s="5"/>
      <c r="O457" s="5"/>
      <c r="P457" s="5"/>
      <c r="Q457" s="5"/>
      <c r="R457" s="5"/>
      <c r="S457" s="5"/>
      <c r="T457" s="5"/>
    </row>
    <row r="458" spans="1:20" s="10" customFormat="1" x14ac:dyDescent="0.25">
      <c r="A458" s="5"/>
      <c r="B458" s="5"/>
      <c r="C458" s="5"/>
      <c r="D458" s="5"/>
      <c r="E458" s="5"/>
      <c r="F458" s="5"/>
      <c r="G458" s="5"/>
      <c r="H458" s="5"/>
      <c r="I458" s="5"/>
      <c r="J458" s="5"/>
      <c r="K458" s="5"/>
      <c r="L458" s="5"/>
      <c r="M458" s="5"/>
      <c r="N458" s="5"/>
      <c r="O458" s="5"/>
      <c r="P458" s="5"/>
      <c r="Q458" s="5"/>
      <c r="R458" s="5"/>
      <c r="S458" s="5"/>
      <c r="T458" s="5"/>
    </row>
    <row r="459" spans="1:20" s="10" customFormat="1" x14ac:dyDescent="0.25">
      <c r="A459" s="5"/>
      <c r="B459" s="5"/>
      <c r="C459" s="5"/>
      <c r="D459" s="5"/>
      <c r="E459" s="5"/>
      <c r="F459" s="5"/>
      <c r="G459" s="5"/>
      <c r="H459" s="5"/>
      <c r="I459" s="5"/>
      <c r="J459" s="5"/>
      <c r="K459" s="5"/>
      <c r="L459" s="5"/>
      <c r="M459" s="5"/>
      <c r="N459" s="5"/>
      <c r="O459" s="5"/>
      <c r="P459" s="5"/>
      <c r="Q459" s="5"/>
      <c r="R459" s="5"/>
      <c r="S459" s="5"/>
      <c r="T459" s="5"/>
    </row>
    <row r="460" spans="1:20" s="10" customFormat="1" x14ac:dyDescent="0.25">
      <c r="A460" s="5"/>
      <c r="B460" s="5"/>
      <c r="C460" s="5"/>
      <c r="D460" s="5"/>
      <c r="E460" s="5"/>
      <c r="F460" s="5"/>
      <c r="G460" s="5"/>
      <c r="H460" s="5"/>
      <c r="I460" s="5"/>
      <c r="J460" s="5"/>
      <c r="K460" s="5"/>
      <c r="L460" s="5"/>
      <c r="M460" s="5"/>
      <c r="N460" s="5"/>
      <c r="O460" s="5"/>
      <c r="P460" s="5"/>
      <c r="Q460" s="5"/>
      <c r="R460" s="5"/>
      <c r="S460" s="5"/>
      <c r="T460" s="5"/>
    </row>
    <row r="461" spans="1:20" s="10" customFormat="1" x14ac:dyDescent="0.25">
      <c r="A461" s="5"/>
      <c r="B461" s="5"/>
      <c r="C461" s="5"/>
      <c r="D461" s="5"/>
      <c r="E461" s="5"/>
      <c r="F461" s="5"/>
      <c r="G461" s="5"/>
      <c r="H461" s="5"/>
      <c r="I461" s="5"/>
      <c r="J461" s="5"/>
      <c r="K461" s="5"/>
      <c r="L461" s="5"/>
      <c r="M461" s="5"/>
      <c r="N461" s="5"/>
      <c r="O461" s="5"/>
      <c r="P461" s="5"/>
      <c r="Q461" s="5"/>
      <c r="R461" s="5"/>
      <c r="S461" s="5"/>
      <c r="T461" s="5"/>
    </row>
    <row r="462" spans="1:20" s="10" customFormat="1" x14ac:dyDescent="0.25">
      <c r="A462" s="5"/>
      <c r="B462" s="5"/>
      <c r="C462" s="5"/>
      <c r="D462" s="5"/>
      <c r="E462" s="5"/>
      <c r="F462" s="5"/>
      <c r="G462" s="5"/>
      <c r="H462" s="5"/>
      <c r="I462" s="5"/>
      <c r="J462" s="5"/>
      <c r="K462" s="5"/>
      <c r="L462" s="5"/>
      <c r="M462" s="5"/>
      <c r="N462" s="5"/>
      <c r="O462" s="5"/>
      <c r="P462" s="5"/>
      <c r="Q462" s="5"/>
      <c r="R462" s="5"/>
      <c r="S462" s="5"/>
      <c r="T462" s="5"/>
    </row>
    <row r="463" spans="1:20" s="10" customFormat="1" x14ac:dyDescent="0.25">
      <c r="A463" s="5"/>
      <c r="B463" s="5"/>
      <c r="C463" s="5"/>
      <c r="D463" s="5"/>
      <c r="E463" s="5"/>
      <c r="F463" s="5"/>
      <c r="G463" s="5"/>
      <c r="H463" s="5"/>
      <c r="I463" s="5"/>
      <c r="J463" s="5"/>
      <c r="K463" s="5"/>
      <c r="L463" s="5"/>
      <c r="M463" s="5"/>
      <c r="N463" s="5"/>
      <c r="O463" s="5"/>
      <c r="P463" s="5"/>
      <c r="Q463" s="5"/>
      <c r="R463" s="5"/>
      <c r="S463" s="5"/>
      <c r="T463" s="5"/>
    </row>
    <row r="464" spans="1:20" s="10" customFormat="1" x14ac:dyDescent="0.25">
      <c r="A464" s="5"/>
      <c r="B464" s="5"/>
      <c r="C464" s="5"/>
      <c r="D464" s="5"/>
      <c r="E464" s="5"/>
      <c r="F464" s="5"/>
      <c r="G464" s="5"/>
      <c r="H464" s="5"/>
      <c r="I464" s="5"/>
      <c r="J464" s="5"/>
      <c r="K464" s="5"/>
      <c r="L464" s="5"/>
      <c r="M464" s="5"/>
      <c r="N464" s="5"/>
      <c r="O464" s="5"/>
      <c r="P464" s="5"/>
      <c r="Q464" s="5"/>
      <c r="R464" s="5"/>
      <c r="S464" s="5"/>
      <c r="T464" s="5"/>
    </row>
    <row r="465" spans="1:20" s="10" customFormat="1" x14ac:dyDescent="0.25">
      <c r="A465" s="5"/>
      <c r="B465" s="5"/>
      <c r="C465" s="5"/>
      <c r="D465" s="5"/>
      <c r="E465" s="5"/>
      <c r="F465" s="5"/>
      <c r="G465" s="5"/>
      <c r="H465" s="5"/>
      <c r="I465" s="5"/>
      <c r="J465" s="5"/>
      <c r="K465" s="5"/>
      <c r="L465" s="5"/>
      <c r="M465" s="5"/>
      <c r="N465" s="5"/>
      <c r="O465" s="5"/>
      <c r="P465" s="5"/>
      <c r="Q465" s="5"/>
      <c r="R465" s="5"/>
      <c r="S465" s="5"/>
      <c r="T465" s="5"/>
    </row>
    <row r="466" spans="1:20" s="10" customFormat="1" x14ac:dyDescent="0.25">
      <c r="A466" s="5"/>
      <c r="B466" s="5"/>
      <c r="C466" s="5"/>
      <c r="D466" s="5"/>
      <c r="E466" s="5"/>
      <c r="F466" s="5"/>
      <c r="G466" s="5"/>
      <c r="H466" s="5"/>
      <c r="I466" s="5"/>
      <c r="J466" s="5"/>
      <c r="K466" s="5"/>
      <c r="L466" s="5"/>
      <c r="M466" s="5"/>
      <c r="N466" s="5"/>
      <c r="O466" s="5"/>
      <c r="P466" s="5"/>
      <c r="Q466" s="5"/>
      <c r="R466" s="5"/>
      <c r="S466" s="5"/>
      <c r="T466" s="5"/>
    </row>
    <row r="467" spans="1:20" s="10" customFormat="1" x14ac:dyDescent="0.25">
      <c r="A467" s="5"/>
      <c r="B467" s="5"/>
      <c r="C467" s="5"/>
      <c r="D467" s="5"/>
      <c r="E467" s="5"/>
      <c r="F467" s="5"/>
      <c r="G467" s="5"/>
      <c r="H467" s="5"/>
      <c r="I467" s="5"/>
      <c r="J467" s="5"/>
      <c r="K467" s="5"/>
      <c r="L467" s="5"/>
      <c r="M467" s="5"/>
      <c r="N467" s="5"/>
      <c r="O467" s="5"/>
      <c r="P467" s="5"/>
      <c r="Q467" s="5"/>
      <c r="R467" s="5"/>
      <c r="S467" s="5"/>
      <c r="T467" s="5"/>
    </row>
    <row r="468" spans="1:20" s="10" customFormat="1" x14ac:dyDescent="0.25">
      <c r="A468" s="5"/>
      <c r="B468" s="5"/>
      <c r="C468" s="5"/>
      <c r="D468" s="5"/>
      <c r="E468" s="5"/>
      <c r="F468" s="5"/>
      <c r="G468" s="5"/>
      <c r="H468" s="5"/>
      <c r="I468" s="5"/>
      <c r="J468" s="5"/>
      <c r="K468" s="5"/>
      <c r="L468" s="5"/>
      <c r="M468" s="5"/>
      <c r="N468" s="5"/>
      <c r="O468" s="5"/>
      <c r="P468" s="5"/>
      <c r="Q468" s="5"/>
      <c r="R468" s="5"/>
      <c r="S468" s="5"/>
      <c r="T468" s="5"/>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8" bestFit="1" customWidth="1"/>
    <col min="2" max="2" width="38.7109375" style="8" customWidth="1"/>
    <col min="3" max="3" width="53.85546875" style="8" customWidth="1"/>
    <col min="4" max="4" width="8.28515625" style="8" bestFit="1" customWidth="1"/>
    <col min="5" max="5" width="90.28515625" style="8" bestFit="1" customWidth="1"/>
    <col min="6" max="7" width="18.28515625" style="8" bestFit="1" customWidth="1"/>
    <col min="8" max="8" width="13.28515625" style="8" bestFit="1" customWidth="1"/>
    <col min="9" max="9" width="13.42578125" style="8" bestFit="1" customWidth="1"/>
    <col min="10" max="10" width="14.42578125" style="8" bestFit="1" customWidth="1"/>
    <col min="11" max="16384" width="21.7109375" style="8"/>
  </cols>
  <sheetData>
    <row r="1" spans="1:10" x14ac:dyDescent="0.2">
      <c r="A1" s="6" t="s">
        <v>462</v>
      </c>
      <c r="B1" s="6" t="s">
        <v>463</v>
      </c>
      <c r="C1" s="6" t="s">
        <v>464</v>
      </c>
      <c r="D1" s="6" t="s">
        <v>500</v>
      </c>
      <c r="E1" s="6" t="s">
        <v>424</v>
      </c>
      <c r="F1" s="6" t="s">
        <v>490</v>
      </c>
      <c r="G1" s="6" t="s">
        <v>491</v>
      </c>
      <c r="H1" s="6" t="s">
        <v>426</v>
      </c>
      <c r="I1" s="23" t="s">
        <v>477</v>
      </c>
      <c r="J1" s="23" t="s">
        <v>472</v>
      </c>
    </row>
    <row r="2" spans="1:10" x14ac:dyDescent="0.2">
      <c r="A2" s="5">
        <v>1</v>
      </c>
      <c r="B2" s="5" t="str">
        <f>VI.Indicadores!$B$1</f>
        <v>_48_Cultura</v>
      </c>
      <c r="C2" s="9" t="str">
        <f>VI.Indicadores!$B$2</f>
        <v>Instituto Nacional de Lenguas Indígenas</v>
      </c>
      <c r="D2" s="10">
        <v>1</v>
      </c>
      <c r="E2" s="9" t="s">
        <v>492</v>
      </c>
      <c r="F2" s="12">
        <f>VI.Indicadores!D5</f>
        <v>68483746.799999997</v>
      </c>
      <c r="G2" s="12">
        <f>VI.Indicadores!D6</f>
        <v>81811714</v>
      </c>
      <c r="H2" s="24">
        <f>VI.Indicadores!D7</f>
        <v>-0.34117869884315932</v>
      </c>
      <c r="I2" s="24">
        <f>IFERROR(F2/(G2*Deflactor!$I$7)-1,"")</f>
        <v>-0.34117869884315932</v>
      </c>
      <c r="J2" s="8" t="b">
        <f>Tabla11[[#This Row],[Validación]]=Tabla11[[#This Row],[Resultado]]</f>
        <v>1</v>
      </c>
    </row>
    <row r="3" spans="1:10" x14ac:dyDescent="0.2">
      <c r="A3" s="5">
        <v>1</v>
      </c>
      <c r="B3" s="5" t="str">
        <f>VI.Indicadores!$B$1</f>
        <v>_48_Cultura</v>
      </c>
      <c r="C3" s="9" t="str">
        <f>VI.Indicadores!$B$2</f>
        <v>Instituto Nacional de Lenguas Indígenas</v>
      </c>
      <c r="D3" s="10">
        <v>2</v>
      </c>
      <c r="E3" s="25" t="s">
        <v>493</v>
      </c>
      <c r="F3" s="26">
        <f>VI.Indicadores!D9</f>
        <v>4800000</v>
      </c>
      <c r="G3" s="26">
        <f>VI.Indicadores!D10</f>
        <v>4854171</v>
      </c>
      <c r="H3" s="27">
        <f>VI.Indicadores!D11</f>
        <v>-0.22174525542504653</v>
      </c>
      <c r="I3" s="24">
        <f>IFERROR(F3/(G3*Deflactor!$I$7)-1,"")</f>
        <v>-0.22174525542504653</v>
      </c>
      <c r="J3" s="8" t="b">
        <f>Tabla11[[#This Row],[Validación]]=Tabla11[[#This Row],[Resultado]]</f>
        <v>1</v>
      </c>
    </row>
    <row r="4" spans="1:10" x14ac:dyDescent="0.2">
      <c r="A4" s="5">
        <v>1</v>
      </c>
      <c r="B4" s="5" t="str">
        <f>VI.Indicadores!$B$1</f>
        <v>_48_Cultura</v>
      </c>
      <c r="C4" s="9" t="str">
        <f>VI.Indicadores!$B$2</f>
        <v>Instituto Nacional de Lenguas Indígenas</v>
      </c>
      <c r="D4" s="10">
        <v>3</v>
      </c>
      <c r="E4" s="25" t="s">
        <v>494</v>
      </c>
      <c r="F4" s="26">
        <f>VI.Indicadores!D13</f>
        <v>603758.0700000003</v>
      </c>
      <c r="G4" s="26">
        <f>VI.Indicadores!D14</f>
        <v>650001</v>
      </c>
      <c r="H4" s="28">
        <f>VI.Indicadores!D15</f>
        <v>-0.26895428661568832</v>
      </c>
      <c r="I4" s="24">
        <f>IFERROR(F4/(G4*Deflactor!$I$7)-1,"")</f>
        <v>-0.26895428661568832</v>
      </c>
      <c r="J4" s="8" t="b">
        <f>Tabla11[[#This Row],[Validación]]=Tabla11[[#This Row],[Resultado]]</f>
        <v>1</v>
      </c>
    </row>
    <row r="5" spans="1:10" x14ac:dyDescent="0.2">
      <c r="A5" s="5">
        <v>1</v>
      </c>
      <c r="B5" s="5" t="str">
        <f>VI.Indicadores!$B$1</f>
        <v>_48_Cultura</v>
      </c>
      <c r="C5" s="9" t="str">
        <f>VI.Indicadores!$B$2</f>
        <v>Instituto Nacional de Lenguas Indígenas</v>
      </c>
      <c r="D5" s="10">
        <v>4</v>
      </c>
      <c r="E5" s="25" t="s">
        <v>495</v>
      </c>
      <c r="F5" s="26">
        <f>VI.Indicadores!D17</f>
        <v>0</v>
      </c>
      <c r="G5" s="26">
        <f>VI.Indicadores!D18</f>
        <v>180001</v>
      </c>
      <c r="H5" s="28">
        <f>VI.Indicadores!D19</f>
        <v>-1</v>
      </c>
      <c r="I5" s="24">
        <f>IFERROR(F5/(G5*Deflactor!$I$7)-1,"")</f>
        <v>-1</v>
      </c>
      <c r="J5" s="8" t="b">
        <f>Tabla11[[#This Row],[Validación]]=Tabla11[[#This Row],[Resultado]]</f>
        <v>1</v>
      </c>
    </row>
    <row r="6" spans="1:10" x14ac:dyDescent="0.2">
      <c r="A6" s="5">
        <v>1</v>
      </c>
      <c r="B6" s="5" t="str">
        <f>VI.Indicadores!$B$1</f>
        <v>_48_Cultura</v>
      </c>
      <c r="C6" s="9" t="str">
        <f>VI.Indicadores!$B$2</f>
        <v>Instituto Nacional de Lenguas Indígenas</v>
      </c>
      <c r="D6" s="10">
        <v>5</v>
      </c>
      <c r="E6" s="25" t="s">
        <v>496</v>
      </c>
      <c r="F6" s="26">
        <f>VI.Indicadores!D21</f>
        <v>4834933.3563999999</v>
      </c>
      <c r="G6" s="26">
        <f>VI.Indicadores!D22</f>
        <v>16316746.4604</v>
      </c>
      <c r="H6" s="28">
        <f>VI.Indicadores!D23</f>
        <v>0.29631724487073219</v>
      </c>
      <c r="I6" s="28">
        <f>Tabla11[[#This Row],[Variable_1]]/Tabla11[[#This Row],[Variable_2]]</f>
        <v>0.29631724487073219</v>
      </c>
      <c r="J6" s="8" t="b">
        <f>Tabla11[[#This Row],[Validación]]=Tabla11[[#This Row],[Resultado]]</f>
        <v>1</v>
      </c>
    </row>
    <row r="7" spans="1:10" x14ac:dyDescent="0.2">
      <c r="A7" s="5">
        <v>1</v>
      </c>
      <c r="B7" s="5" t="str">
        <f>VI.Indicadores!$B$1</f>
        <v>_48_Cultura</v>
      </c>
      <c r="C7" s="9" t="str">
        <f>VI.Indicadores!$B$2</f>
        <v>Instituto Nacional de Lenguas Indígenas</v>
      </c>
      <c r="D7" s="10">
        <v>6</v>
      </c>
      <c r="E7" s="25" t="s">
        <v>497</v>
      </c>
      <c r="F7" s="26">
        <f>VI.Indicadores!D24</f>
        <v>9952584.2640000004</v>
      </c>
      <c r="G7" s="26">
        <f>VI.Indicadores!D25</f>
        <v>16316746.4604</v>
      </c>
      <c r="H7" s="28">
        <f>VI.Indicadores!D26</f>
        <v>0.60996132336519837</v>
      </c>
      <c r="I7" s="28">
        <f>Tabla11[[#This Row],[Variable_1]]/Tabla11[[#This Row],[Variable_2]]</f>
        <v>0.60996132336519837</v>
      </c>
      <c r="J7" s="8" t="b">
        <f>Tabla11[[#This Row],[Validación]]=Tabla11[[#This Row],[Resultado]]</f>
        <v>1</v>
      </c>
    </row>
    <row r="8" spans="1:10" x14ac:dyDescent="0.2">
      <c r="A8" s="5">
        <v>1</v>
      </c>
      <c r="B8" s="5" t="str">
        <f>VI.Indicadores!$B$1</f>
        <v>_48_Cultura</v>
      </c>
      <c r="C8" s="9" t="str">
        <f>VI.Indicadores!$B$2</f>
        <v>Instituto Nacional de Lenguas Indígenas</v>
      </c>
      <c r="D8" s="10">
        <v>7</v>
      </c>
      <c r="E8" s="25" t="s">
        <v>498</v>
      </c>
      <c r="F8" s="26">
        <f>VI.Indicadores!D27</f>
        <v>1529228.84</v>
      </c>
      <c r="G8" s="26">
        <f>VI.Indicadores!D28</f>
        <v>16316746.4604</v>
      </c>
      <c r="H8" s="28">
        <f>VI.Indicadores!D29</f>
        <v>9.3721431764069441E-2</v>
      </c>
      <c r="I8" s="28">
        <f>Tabla11[[#This Row],[Variable_1]]/Tabla11[[#This Row],[Variable_2]]</f>
        <v>9.3721431764069441E-2</v>
      </c>
      <c r="J8" s="8" t="b">
        <f>Tabla11[[#This Row],[Validación]]=Tabla11[[#This Row],[Resultado]]</f>
        <v>1</v>
      </c>
    </row>
    <row r="9" spans="1:10" x14ac:dyDescent="0.2">
      <c r="A9" s="5">
        <v>1</v>
      </c>
      <c r="B9" s="5" t="str">
        <f>VI.Indicadores!$B$1</f>
        <v>_48_Cultura</v>
      </c>
      <c r="C9" s="9" t="str">
        <f>VI.Indicadores!$B$2</f>
        <v>Instituto Nacional de Lenguas Indígenas</v>
      </c>
      <c r="D9" s="10">
        <v>8</v>
      </c>
      <c r="E9" s="25" t="s">
        <v>499</v>
      </c>
      <c r="F9" s="26">
        <f>VI.Indicadores!D31</f>
        <v>103.45747968244601</v>
      </c>
      <c r="G9" s="26">
        <f>VI.Indicadores!D32</f>
        <v>3</v>
      </c>
      <c r="H9" s="26">
        <f>VI.Indicadores!D33</f>
        <v>34.485826560815333</v>
      </c>
      <c r="I9" s="26">
        <f>Tabla11[[#This Row],[Variable_1]]/Tabla11[[#This Row],[Variable_2]]</f>
        <v>34.485826560815333</v>
      </c>
      <c r="J9" s="8" t="b">
        <f>Tabla11[[#This Row],[Validación]]=Tabla11[[#This Row],[Resultado]]</f>
        <v>1</v>
      </c>
    </row>
    <row r="22" spans="7:8" x14ac:dyDescent="0.2">
      <c r="G22" s="29"/>
      <c r="H22" s="30"/>
    </row>
    <row r="23" spans="7:8" x14ac:dyDescent="0.2">
      <c r="G23" s="29"/>
    </row>
    <row r="24" spans="7:8" x14ac:dyDescent="0.2">
      <c r="G24" s="29"/>
    </row>
    <row r="25" spans="7:8" x14ac:dyDescent="0.2">
      <c r="G25" s="29"/>
    </row>
    <row r="26" spans="7:8" x14ac:dyDescent="0.2">
      <c r="G26" s="29"/>
    </row>
    <row r="27" spans="7:8" x14ac:dyDescent="0.2">
      <c r="G27" s="29"/>
    </row>
    <row r="28" spans="7:8" x14ac:dyDescent="0.2">
      <c r="G28" s="29"/>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83"/>
  <sheetViews>
    <sheetView showGridLines="0" tabSelected="1" zoomScaleNormal="100" workbookViewId="0">
      <pane xSplit="1" ySplit="7" topLeftCell="B8" activePane="bottomRight" state="frozen"/>
      <selection activeCell="C32" sqref="C32"/>
      <selection pane="topRight" activeCell="C32" sqref="C32"/>
      <selection pane="bottomLeft" activeCell="C32" sqref="C32"/>
      <selection pane="bottomRight" activeCell="D10" sqref="D10"/>
    </sheetView>
  </sheetViews>
  <sheetFormatPr baseColWidth="10" defaultRowHeight="15" x14ac:dyDescent="0.3"/>
  <cols>
    <col min="1" max="1" width="75.7109375" style="55" customWidth="1"/>
    <col min="2" max="8" width="19.7109375" style="55" customWidth="1"/>
    <col min="9" max="13" width="16.7109375" style="55" customWidth="1"/>
    <col min="14" max="14" width="63.5703125" style="55" customWidth="1"/>
    <col min="15" max="16384" width="11.42578125" style="55"/>
  </cols>
  <sheetData>
    <row r="1" spans="1:14" s="218" customFormat="1" ht="24" customHeight="1" x14ac:dyDescent="0.25">
      <c r="A1" s="222" t="s">
        <v>463</v>
      </c>
      <c r="B1" s="219" t="s">
        <v>594</v>
      </c>
      <c r="C1" s="220"/>
      <c r="D1" s="220"/>
      <c r="E1" s="220"/>
    </row>
    <row r="2" spans="1:14" s="218" customFormat="1" ht="24" customHeight="1" x14ac:dyDescent="0.25">
      <c r="A2" s="222" t="s">
        <v>540</v>
      </c>
      <c r="B2" s="219" t="s">
        <v>307</v>
      </c>
      <c r="C2" s="220"/>
      <c r="D2" s="220"/>
      <c r="E2" s="220"/>
    </row>
    <row r="3" spans="1:14" s="218" customFormat="1" ht="24" customHeight="1" x14ac:dyDescent="0.25">
      <c r="A3" s="223" t="s">
        <v>317</v>
      </c>
    </row>
    <row r="4" spans="1:14" x14ac:dyDescent="0.3">
      <c r="A4" s="225" t="s">
        <v>318</v>
      </c>
      <c r="B4" s="56" t="s">
        <v>513</v>
      </c>
      <c r="C4" s="57"/>
      <c r="D4" s="57"/>
      <c r="E4" s="57"/>
      <c r="F4" s="57"/>
      <c r="G4" s="57"/>
      <c r="H4" s="57"/>
      <c r="I4" s="227" t="s">
        <v>23</v>
      </c>
      <c r="J4" s="227"/>
      <c r="K4" s="227"/>
      <c r="L4" s="227"/>
      <c r="M4" s="227"/>
      <c r="N4" s="230" t="s">
        <v>320</v>
      </c>
    </row>
    <row r="5" spans="1:14" ht="16.5" x14ac:dyDescent="0.3">
      <c r="A5" s="225"/>
      <c r="B5" s="58" t="s">
        <v>506</v>
      </c>
      <c r="C5" s="58"/>
      <c r="D5" s="58"/>
      <c r="E5" s="58"/>
      <c r="F5" s="58"/>
      <c r="G5" s="58"/>
      <c r="H5" s="58"/>
      <c r="I5" s="227"/>
      <c r="J5" s="227"/>
      <c r="K5" s="227"/>
      <c r="L5" s="227"/>
      <c r="M5" s="227"/>
      <c r="N5" s="231"/>
    </row>
    <row r="6" spans="1:14" ht="16.5" x14ac:dyDescent="0.3">
      <c r="A6" s="225"/>
      <c r="B6" s="228" t="s">
        <v>27</v>
      </c>
      <c r="C6" s="59" t="s">
        <v>24</v>
      </c>
      <c r="D6" s="59"/>
      <c r="E6" s="59"/>
      <c r="F6" s="59"/>
      <c r="G6" s="59"/>
      <c r="H6" s="59"/>
      <c r="I6" s="228" t="s">
        <v>20</v>
      </c>
      <c r="J6" s="59" t="s">
        <v>25</v>
      </c>
      <c r="K6" s="59"/>
      <c r="L6" s="59"/>
      <c r="M6" s="59"/>
      <c r="N6" s="231"/>
    </row>
    <row r="7" spans="1:14" s="61" customFormat="1" x14ac:dyDescent="0.3">
      <c r="A7" s="226"/>
      <c r="B7" s="229"/>
      <c r="C7" s="60" t="s">
        <v>10</v>
      </c>
      <c r="D7" s="60" t="s">
        <v>11</v>
      </c>
      <c r="E7" s="60" t="s">
        <v>12</v>
      </c>
      <c r="F7" s="60" t="s">
        <v>13</v>
      </c>
      <c r="G7" s="60" t="s">
        <v>14</v>
      </c>
      <c r="H7" s="60" t="s">
        <v>15</v>
      </c>
      <c r="I7" s="233"/>
      <c r="J7" s="60" t="s">
        <v>18</v>
      </c>
      <c r="K7" s="60" t="s">
        <v>19</v>
      </c>
      <c r="L7" s="60" t="s">
        <v>16</v>
      </c>
      <c r="M7" s="60" t="s">
        <v>17</v>
      </c>
      <c r="N7" s="232"/>
    </row>
    <row r="8" spans="1:14" x14ac:dyDescent="0.3">
      <c r="A8" s="79" t="s">
        <v>1</v>
      </c>
      <c r="B8" s="101">
        <f t="shared" ref="B8:G8" si="0">IF(COUNTBLANK(B9:B68)&gt;0,"",SUM(B9:B68))</f>
        <v>20065287.390000001</v>
      </c>
      <c r="C8" s="42">
        <f t="shared" si="0"/>
        <v>16915391.100000001</v>
      </c>
      <c r="D8" s="42">
        <f t="shared" si="0"/>
        <v>13644539.640000001</v>
      </c>
      <c r="E8" s="42">
        <f t="shared" si="0"/>
        <v>14536407.939999999</v>
      </c>
      <c r="F8" s="42">
        <f t="shared" si="0"/>
        <v>14276582.41</v>
      </c>
      <c r="G8" s="42">
        <f t="shared" si="0"/>
        <v>14854717.119999999</v>
      </c>
      <c r="H8" s="43"/>
      <c r="I8" s="94">
        <f>IFERROR(($G8/(B8*Deflactor!$I$7))-1,"na")</f>
        <v>-0.41734079428005377</v>
      </c>
      <c r="J8" s="70">
        <f>IFERROR(($G8/(C8*Deflactor!$I$8))-1,"na")</f>
        <v>-0.27940152042515576</v>
      </c>
      <c r="K8" s="70">
        <f>IFERROR(($G8/(D8*Deflactor!$I$9))-1,"na")</f>
        <v>-6.3610879144956778E-2</v>
      </c>
      <c r="L8" s="70">
        <f>IFERROR(($G8/(E8*Deflactor!$I$10))-1,"na")</f>
        <v>-8.1187489764302456E-2</v>
      </c>
      <c r="M8" s="70">
        <f>IFERROR(($G8/(F8*Deflactor!$I$11))-1,"na")</f>
        <v>-4.1971798100359781E-3</v>
      </c>
      <c r="N8" s="81"/>
    </row>
    <row r="9" spans="1:14" ht="30" customHeight="1" x14ac:dyDescent="0.3">
      <c r="A9" s="82" t="s">
        <v>321</v>
      </c>
      <c r="B9" s="83">
        <v>933581.74</v>
      </c>
      <c r="C9" s="84">
        <v>0</v>
      </c>
      <c r="D9" s="84">
        <v>0</v>
      </c>
      <c r="E9" s="84">
        <v>0</v>
      </c>
      <c r="F9" s="84">
        <v>0</v>
      </c>
      <c r="G9" s="84">
        <v>0</v>
      </c>
      <c r="H9" s="98"/>
      <c r="I9" s="95">
        <f>IFERROR(($G9/(B9*Deflactor!$I$7))-1,"na")</f>
        <v>-1</v>
      </c>
      <c r="J9" s="95" t="str">
        <f>IFERROR(($G9/(C9*Deflactor!$I$8))-1,"na")</f>
        <v>na</v>
      </c>
      <c r="K9" s="95" t="str">
        <f>IFERROR(($G9/(D9*Deflactor!$I$9))-1,"na")</f>
        <v>na</v>
      </c>
      <c r="L9" s="95" t="str">
        <f>IFERROR(($G9/(E9*Deflactor!$I$10))-1,"na")</f>
        <v>na</v>
      </c>
      <c r="M9" s="95" t="str">
        <f>IFERROR(($G9/(F9*Deflactor!$I$11))-1,"na")</f>
        <v>na</v>
      </c>
      <c r="N9" s="85"/>
    </row>
    <row r="10" spans="1:14" ht="30" customHeight="1" x14ac:dyDescent="0.3">
      <c r="A10" s="86" t="s">
        <v>322</v>
      </c>
      <c r="B10" s="87">
        <v>2656006.91</v>
      </c>
      <c r="C10" s="88">
        <v>0</v>
      </c>
      <c r="D10" s="88">
        <v>0</v>
      </c>
      <c r="E10" s="88">
        <v>0</v>
      </c>
      <c r="F10" s="88">
        <v>0</v>
      </c>
      <c r="G10" s="88">
        <v>0</v>
      </c>
      <c r="H10" s="99"/>
      <c r="I10" s="96">
        <f>IFERROR(($G10/(B10*Deflactor!$I$7))-1,"na")</f>
        <v>-1</v>
      </c>
      <c r="J10" s="96" t="str">
        <f>IFERROR(($G10/(C10*Deflactor!$I$8))-1,"na")</f>
        <v>na</v>
      </c>
      <c r="K10" s="96" t="str">
        <f>IFERROR(($G10/(D10*Deflactor!$I$9))-1,"na")</f>
        <v>na</v>
      </c>
      <c r="L10" s="96" t="str">
        <f>IFERROR(($G10/(E10*Deflactor!$I$10))-1,"na")</f>
        <v>na</v>
      </c>
      <c r="M10" s="96" t="str">
        <f>IFERROR(($G10/(F10*Deflactor!$I$11))-1,"na")</f>
        <v>na</v>
      </c>
      <c r="N10" s="89"/>
    </row>
    <row r="11" spans="1:14" ht="30" customHeight="1" x14ac:dyDescent="0.3">
      <c r="A11" s="86" t="s">
        <v>323</v>
      </c>
      <c r="B11" s="87">
        <v>210195.25</v>
      </c>
      <c r="C11" s="88">
        <v>215775.4</v>
      </c>
      <c r="D11" s="88">
        <v>16247.73</v>
      </c>
      <c r="E11" s="88">
        <v>109974.59</v>
      </c>
      <c r="F11" s="88">
        <v>118068.72</v>
      </c>
      <c r="G11" s="88">
        <v>97966.71</v>
      </c>
      <c r="H11" s="99"/>
      <c r="I11" s="96">
        <f>IFERROR(($G11/(B11*Deflactor!$I$7))-1,"na")</f>
        <v>-0.6331814947456551</v>
      </c>
      <c r="J11" s="96">
        <f>IFERROR(($G11/(C11*Deflactor!$I$8))-1,"na")</f>
        <v>-0.62744740553999145</v>
      </c>
      <c r="K11" s="96">
        <f>IFERROR(($G11/(D11*Deflactor!$I$9))-1,"na")</f>
        <v>4.1860498947982636</v>
      </c>
      <c r="L11" s="96">
        <f>IFERROR(($G11/(E11*Deflactor!$I$10))-1,"na")</f>
        <v>-0.19904929498502977</v>
      </c>
      <c r="M11" s="96">
        <f>IFERROR(($G11/(F11*Deflactor!$I$11))-1,"na")</f>
        <v>-0.20589690071019007</v>
      </c>
      <c r="N11" s="89"/>
    </row>
    <row r="12" spans="1:14" ht="30" customHeight="1" x14ac:dyDescent="0.3">
      <c r="A12" s="86" t="s">
        <v>324</v>
      </c>
      <c r="B12" s="87">
        <v>0</v>
      </c>
      <c r="C12" s="88">
        <v>0</v>
      </c>
      <c r="D12" s="88">
        <v>0</v>
      </c>
      <c r="E12" s="88">
        <v>0</v>
      </c>
      <c r="F12" s="88">
        <v>0</v>
      </c>
      <c r="G12" s="88">
        <v>0</v>
      </c>
      <c r="H12" s="99"/>
      <c r="I12" s="96" t="str">
        <f>IFERROR(($G12/(B12*Deflactor!$I$7))-1,"na")</f>
        <v>na</v>
      </c>
      <c r="J12" s="96" t="str">
        <f>IFERROR(($G12/(C12*Deflactor!$I$8))-1,"na")</f>
        <v>na</v>
      </c>
      <c r="K12" s="96" t="str">
        <f>IFERROR(($G12/(D12*Deflactor!$I$9))-1,"na")</f>
        <v>na</v>
      </c>
      <c r="L12" s="96" t="str">
        <f>IFERROR(($G12/(E12*Deflactor!$I$10))-1,"na")</f>
        <v>na</v>
      </c>
      <c r="M12" s="96" t="str">
        <f>IFERROR(($G12/(F12*Deflactor!$I$11))-1,"na")</f>
        <v>na</v>
      </c>
      <c r="N12" s="89"/>
    </row>
    <row r="13" spans="1:14" ht="30" customHeight="1" x14ac:dyDescent="0.3">
      <c r="A13" s="86" t="s">
        <v>325</v>
      </c>
      <c r="B13" s="87">
        <v>7820.6</v>
      </c>
      <c r="C13" s="88">
        <v>96373.96</v>
      </c>
      <c r="D13" s="88">
        <v>4979.42</v>
      </c>
      <c r="E13" s="88">
        <v>31389.27</v>
      </c>
      <c r="F13" s="88">
        <v>39450.14</v>
      </c>
      <c r="G13" s="88">
        <v>49181.17</v>
      </c>
      <c r="H13" s="99"/>
      <c r="I13" s="96">
        <f>IFERROR(($G13/(B13*Deflactor!$I$7))-1,"na")</f>
        <v>3.9494209648576613</v>
      </c>
      <c r="J13" s="96">
        <f>IFERROR(($G13/(C13*Deflactor!$I$8))-1,"na")</f>
        <v>-0.58125450207583707</v>
      </c>
      <c r="K13" s="96">
        <f>IFERROR(($G13/(D13*Deflactor!$I$9))-1,"na")</f>
        <v>7.4951481617551519</v>
      </c>
      <c r="L13" s="96">
        <f>IFERROR(($G13/(E13*Deflactor!$I$10))-1,"na")</f>
        <v>0.40876079379166885</v>
      </c>
      <c r="M13" s="96">
        <f>IFERROR(($G13/(F13*Deflactor!$I$11))-1,"na")</f>
        <v>0.19311836342953415</v>
      </c>
      <c r="N13" s="89"/>
    </row>
    <row r="14" spans="1:14" ht="30" customHeight="1" x14ac:dyDescent="0.3">
      <c r="A14" s="86" t="s">
        <v>326</v>
      </c>
      <c r="B14" s="87">
        <v>7194</v>
      </c>
      <c r="C14" s="88">
        <v>6016</v>
      </c>
      <c r="D14" s="88">
        <v>3840</v>
      </c>
      <c r="E14" s="88">
        <v>0</v>
      </c>
      <c r="F14" s="88">
        <v>0</v>
      </c>
      <c r="G14" s="88">
        <v>0</v>
      </c>
      <c r="H14" s="99"/>
      <c r="I14" s="96">
        <f>IFERROR(($G14/(B14*Deflactor!$I$7))-1,"na")</f>
        <v>-1</v>
      </c>
      <c r="J14" s="96">
        <f>IFERROR(($G14/(C14*Deflactor!$I$8))-1,"na")</f>
        <v>-1</v>
      </c>
      <c r="K14" s="96">
        <f>IFERROR(($G14/(D14*Deflactor!$I$9))-1,"na")</f>
        <v>-1</v>
      </c>
      <c r="L14" s="96" t="str">
        <f>IFERROR(($G14/(E14*Deflactor!$I$10))-1,"na")</f>
        <v>na</v>
      </c>
      <c r="M14" s="96" t="str">
        <f>IFERROR(($G14/(F14*Deflactor!$I$11))-1,"na")</f>
        <v>na</v>
      </c>
      <c r="N14" s="89"/>
    </row>
    <row r="15" spans="1:14" ht="30" customHeight="1" x14ac:dyDescent="0.3">
      <c r="A15" s="86" t="s">
        <v>327</v>
      </c>
      <c r="B15" s="87">
        <v>0</v>
      </c>
      <c r="C15" s="88">
        <v>0</v>
      </c>
      <c r="D15" s="88">
        <v>0</v>
      </c>
      <c r="E15" s="88">
        <v>0</v>
      </c>
      <c r="F15" s="88">
        <v>0</v>
      </c>
      <c r="G15" s="88">
        <v>0</v>
      </c>
      <c r="H15" s="99"/>
      <c r="I15" s="96" t="str">
        <f>IFERROR(($G15/(B15*Deflactor!$I$7))-1,"na")</f>
        <v>na</v>
      </c>
      <c r="J15" s="96" t="str">
        <f>IFERROR(($G15/(C15*Deflactor!$I$8))-1,"na")</f>
        <v>na</v>
      </c>
      <c r="K15" s="96" t="str">
        <f>IFERROR(($G15/(D15*Deflactor!$I$9))-1,"na")</f>
        <v>na</v>
      </c>
      <c r="L15" s="96" t="str">
        <f>IFERROR(($G15/(E15*Deflactor!$I$10))-1,"na")</f>
        <v>na</v>
      </c>
      <c r="M15" s="96" t="str">
        <f>IFERROR(($G15/(F15*Deflactor!$I$11))-1,"na")</f>
        <v>na</v>
      </c>
      <c r="N15" s="89"/>
    </row>
    <row r="16" spans="1:14" ht="30" customHeight="1" x14ac:dyDescent="0.3">
      <c r="A16" s="86" t="s">
        <v>328</v>
      </c>
      <c r="B16" s="87">
        <v>0</v>
      </c>
      <c r="C16" s="88">
        <v>0</v>
      </c>
      <c r="D16" s="88">
        <v>0</v>
      </c>
      <c r="E16" s="88">
        <v>0</v>
      </c>
      <c r="F16" s="88">
        <v>0</v>
      </c>
      <c r="G16" s="88">
        <v>0</v>
      </c>
      <c r="H16" s="99"/>
      <c r="I16" s="96" t="str">
        <f>IFERROR(($G16/(B16*Deflactor!$I$7))-1,"na")</f>
        <v>na</v>
      </c>
      <c r="J16" s="96" t="str">
        <f>IFERROR(($G16/(C16*Deflactor!$I$8))-1,"na")</f>
        <v>na</v>
      </c>
      <c r="K16" s="96" t="str">
        <f>IFERROR(($G16/(D16*Deflactor!$I$9))-1,"na")</f>
        <v>na</v>
      </c>
      <c r="L16" s="96" t="str">
        <f>IFERROR(($G16/(E16*Deflactor!$I$10))-1,"na")</f>
        <v>na</v>
      </c>
      <c r="M16" s="96" t="str">
        <f>IFERROR(($G16/(F16*Deflactor!$I$11))-1,"na")</f>
        <v>na</v>
      </c>
      <c r="N16" s="89"/>
    </row>
    <row r="17" spans="1:14" ht="30" customHeight="1" x14ac:dyDescent="0.3">
      <c r="A17" s="86" t="s">
        <v>329</v>
      </c>
      <c r="B17" s="87">
        <v>94519</v>
      </c>
      <c r="C17" s="88">
        <v>89369.05</v>
      </c>
      <c r="D17" s="88">
        <v>8735.99</v>
      </c>
      <c r="E17" s="88">
        <v>0</v>
      </c>
      <c r="F17" s="88">
        <v>26497.71</v>
      </c>
      <c r="G17" s="88">
        <v>24207</v>
      </c>
      <c r="H17" s="99"/>
      <c r="I17" s="96">
        <f>IFERROR(($G17/(B17*Deflactor!$I$7))-1,"na")</f>
        <v>-0.79843391391522855</v>
      </c>
      <c r="J17" s="96">
        <f>IFERROR(($G17/(C17*Deflactor!$I$8))-1,"na")</f>
        <v>-0.77773819963283075</v>
      </c>
      <c r="K17" s="96">
        <f>IFERROR(($G17/(D17*Deflactor!$I$9))-1,"na")</f>
        <v>1.3833054316611686</v>
      </c>
      <c r="L17" s="96" t="str">
        <f>IFERROR(($G17/(E17*Deflactor!$I$10))-1,"na")</f>
        <v>na</v>
      </c>
      <c r="M17" s="96">
        <f>IFERROR(($G17/(F17*Deflactor!$I$11))-1,"na")</f>
        <v>-0.12568918595840683</v>
      </c>
      <c r="N17" s="89"/>
    </row>
    <row r="18" spans="1:14" ht="30" customHeight="1" x14ac:dyDescent="0.3">
      <c r="A18" s="86" t="s">
        <v>330</v>
      </c>
      <c r="B18" s="87">
        <v>87928.15</v>
      </c>
      <c r="C18" s="88">
        <v>78880.210000000006</v>
      </c>
      <c r="D18" s="88">
        <v>3233.6</v>
      </c>
      <c r="E18" s="88">
        <v>58862.29</v>
      </c>
      <c r="F18" s="88">
        <v>26875.49</v>
      </c>
      <c r="G18" s="88">
        <v>20690.52</v>
      </c>
      <c r="H18" s="99"/>
      <c r="I18" s="96">
        <f>IFERROR(($G18/(B18*Deflactor!$I$7))-1,"na")</f>
        <v>-0.81480081086779976</v>
      </c>
      <c r="J18" s="96">
        <f>IFERROR(($G18/(C18*Deflactor!$I$8))-1,"na")</f>
        <v>-0.78476428043335122</v>
      </c>
      <c r="K18" s="96">
        <f>IFERROR(($G18/(D18*Deflactor!$I$9))-1,"na")</f>
        <v>4.5034619762312733</v>
      </c>
      <c r="L18" s="96">
        <f>IFERROR(($G18/(E18*Deflactor!$I$10))-1,"na")</f>
        <v>-0.68395140234067708</v>
      </c>
      <c r="M18" s="96">
        <f>IFERROR(($G18/(F18*Deflactor!$I$11))-1,"na")</f>
        <v>-0.26320234146220356</v>
      </c>
      <c r="N18" s="89"/>
    </row>
    <row r="19" spans="1:14" ht="30" customHeight="1" x14ac:dyDescent="0.3">
      <c r="A19" s="86" t="s">
        <v>331</v>
      </c>
      <c r="B19" s="87">
        <v>0</v>
      </c>
      <c r="C19" s="88">
        <v>0</v>
      </c>
      <c r="D19" s="88">
        <v>0</v>
      </c>
      <c r="E19" s="88">
        <v>0</v>
      </c>
      <c r="F19" s="88">
        <v>0</v>
      </c>
      <c r="G19" s="88">
        <v>0</v>
      </c>
      <c r="H19" s="99"/>
      <c r="I19" s="96" t="str">
        <f>IFERROR(($G19/(B19*Deflactor!$I$7))-1,"na")</f>
        <v>na</v>
      </c>
      <c r="J19" s="96" t="str">
        <f>IFERROR(($G19/(C19*Deflactor!$I$8))-1,"na")</f>
        <v>na</v>
      </c>
      <c r="K19" s="96" t="str">
        <f>IFERROR(($G19/(D19*Deflactor!$I$9))-1,"na")</f>
        <v>na</v>
      </c>
      <c r="L19" s="96" t="str">
        <f>IFERROR(($G19/(E19*Deflactor!$I$10))-1,"na")</f>
        <v>na</v>
      </c>
      <c r="M19" s="96" t="str">
        <f>IFERROR(($G19/(F19*Deflactor!$I$11))-1,"na")</f>
        <v>na</v>
      </c>
      <c r="N19" s="89"/>
    </row>
    <row r="20" spans="1:14" ht="30" customHeight="1" x14ac:dyDescent="0.3">
      <c r="A20" s="86" t="s">
        <v>332</v>
      </c>
      <c r="B20" s="87">
        <v>30747.53</v>
      </c>
      <c r="C20" s="88">
        <v>14615.14</v>
      </c>
      <c r="D20" s="88">
        <v>0</v>
      </c>
      <c r="E20" s="88">
        <v>0</v>
      </c>
      <c r="F20" s="88">
        <v>0</v>
      </c>
      <c r="G20" s="88">
        <v>13373.38</v>
      </c>
      <c r="H20" s="99"/>
      <c r="I20" s="96">
        <f>IFERROR(($G20/(B20*Deflactor!$I$7))-1,"na")</f>
        <v>-0.65768450173983517</v>
      </c>
      <c r="J20" s="96">
        <f>IFERROR(($G20/(C20*Deflactor!$I$8))-1,"na")</f>
        <v>-0.24915688230101285</v>
      </c>
      <c r="K20" s="96" t="str">
        <f>IFERROR(($G20/(D20*Deflactor!$I$9))-1,"na")</f>
        <v>na</v>
      </c>
      <c r="L20" s="96" t="str">
        <f>IFERROR(($G20/(E20*Deflactor!$I$10))-1,"na")</f>
        <v>na</v>
      </c>
      <c r="M20" s="96" t="str">
        <f>IFERROR(($G20/(F20*Deflactor!$I$11))-1,"na")</f>
        <v>na</v>
      </c>
      <c r="N20" s="89"/>
    </row>
    <row r="21" spans="1:14" ht="30" customHeight="1" x14ac:dyDescent="0.3">
      <c r="A21" s="86" t="s">
        <v>333</v>
      </c>
      <c r="B21" s="87">
        <v>355783.49</v>
      </c>
      <c r="C21" s="88">
        <v>481555.98</v>
      </c>
      <c r="D21" s="88">
        <v>16541.43</v>
      </c>
      <c r="E21" s="88">
        <v>289719.99</v>
      </c>
      <c r="F21" s="88">
        <v>268363.94</v>
      </c>
      <c r="G21" s="88">
        <v>304438.88</v>
      </c>
      <c r="H21" s="99"/>
      <c r="I21" s="96">
        <f>IFERROR(($G21/(B21*Deflactor!$I$7))-1,"na")</f>
        <v>-0.32654290045476353</v>
      </c>
      <c r="J21" s="96">
        <f>IFERROR(($G21/(C21*Deflactor!$I$8))-1,"na")</f>
        <v>-0.48124256489176509</v>
      </c>
      <c r="K21" s="96">
        <f>IFERROR(($G21/(D21*Deflactor!$I$9))-1,"na")</f>
        <v>14.829891017700225</v>
      </c>
      <c r="L21" s="96">
        <f>IFERROR(($G21/(E21*Deflactor!$I$10))-1,"na")</f>
        <v>-5.5196985887825956E-2</v>
      </c>
      <c r="M21" s="96">
        <f>IFERROR(($G21/(F21*Deflactor!$I$11))-1,"na")</f>
        <v>8.5698352397818311E-2</v>
      </c>
      <c r="N21" s="89"/>
    </row>
    <row r="22" spans="1:14" ht="30" customHeight="1" x14ac:dyDescent="0.3">
      <c r="A22" s="86" t="s">
        <v>334</v>
      </c>
      <c r="B22" s="87">
        <v>0</v>
      </c>
      <c r="C22" s="88">
        <v>0</v>
      </c>
      <c r="D22" s="88">
        <v>0</v>
      </c>
      <c r="E22" s="88">
        <v>0</v>
      </c>
      <c r="F22" s="88">
        <v>0</v>
      </c>
      <c r="G22" s="88">
        <v>0</v>
      </c>
      <c r="H22" s="99"/>
      <c r="I22" s="96" t="str">
        <f>IFERROR(($G22/(B22*Deflactor!$I$7))-1,"na")</f>
        <v>na</v>
      </c>
      <c r="J22" s="96" t="str">
        <f>IFERROR(($G22/(C22*Deflactor!$I$8))-1,"na")</f>
        <v>na</v>
      </c>
      <c r="K22" s="96" t="str">
        <f>IFERROR(($G22/(D22*Deflactor!$I$9))-1,"na")</f>
        <v>na</v>
      </c>
      <c r="L22" s="96" t="str">
        <f>IFERROR(($G22/(E22*Deflactor!$I$10))-1,"na")</f>
        <v>na</v>
      </c>
      <c r="M22" s="96" t="str">
        <f>IFERROR(($G22/(F22*Deflactor!$I$11))-1,"na")</f>
        <v>na</v>
      </c>
      <c r="N22" s="89"/>
    </row>
    <row r="23" spans="1:14" ht="30" customHeight="1" x14ac:dyDescent="0.3">
      <c r="A23" s="86" t="s">
        <v>335</v>
      </c>
      <c r="B23" s="87">
        <v>0</v>
      </c>
      <c r="C23" s="88">
        <v>0</v>
      </c>
      <c r="D23" s="88">
        <v>0</v>
      </c>
      <c r="E23" s="88">
        <v>0</v>
      </c>
      <c r="F23" s="88">
        <v>0</v>
      </c>
      <c r="G23" s="88">
        <v>0</v>
      </c>
      <c r="H23" s="99"/>
      <c r="I23" s="96" t="str">
        <f>IFERROR(($G23/(B23*Deflactor!$I$7))-1,"na")</f>
        <v>na</v>
      </c>
      <c r="J23" s="96" t="str">
        <f>IFERROR(($G23/(C23*Deflactor!$I$8))-1,"na")</f>
        <v>na</v>
      </c>
      <c r="K23" s="96" t="str">
        <f>IFERROR(($G23/(D23*Deflactor!$I$9))-1,"na")</f>
        <v>na</v>
      </c>
      <c r="L23" s="96" t="str">
        <f>IFERROR(($G23/(E23*Deflactor!$I$10))-1,"na")</f>
        <v>na</v>
      </c>
      <c r="M23" s="96" t="str">
        <f>IFERROR(($G23/(F23*Deflactor!$I$11))-1,"na")</f>
        <v>na</v>
      </c>
      <c r="N23" s="89"/>
    </row>
    <row r="24" spans="1:14" ht="30" customHeight="1" x14ac:dyDescent="0.3">
      <c r="A24" s="86" t="s">
        <v>336</v>
      </c>
      <c r="B24" s="87">
        <v>85696.16</v>
      </c>
      <c r="C24" s="88">
        <v>104166.61</v>
      </c>
      <c r="D24" s="88">
        <v>164963.82999999999</v>
      </c>
      <c r="E24" s="88">
        <v>101162.62</v>
      </c>
      <c r="F24" s="88">
        <v>131559.79999999999</v>
      </c>
      <c r="G24" s="88">
        <v>117593.37</v>
      </c>
      <c r="H24" s="99"/>
      <c r="I24" s="96">
        <f>IFERROR(($G24/(B24*Deflactor!$I$7))-1,"na")</f>
        <v>7.998341380160312E-2</v>
      </c>
      <c r="J24" s="96">
        <f>IFERROR(($G24/(C24*Deflactor!$I$8))-1,"na")</f>
        <v>-7.3670905022366173E-2</v>
      </c>
      <c r="K24" s="96">
        <f>IFERROR(($G24/(D24*Deflactor!$I$9))-1,"na")</f>
        <v>-0.38688072963211795</v>
      </c>
      <c r="L24" s="96">
        <f>IFERROR(($G24/(E24*Deflactor!$I$10))-1,"na")</f>
        <v>4.5159046773306066E-2</v>
      </c>
      <c r="M24" s="96">
        <f>IFERROR(($G24/(F24*Deflactor!$I$11))-1,"na")</f>
        <v>-0.14455349836228226</v>
      </c>
      <c r="N24" s="89"/>
    </row>
    <row r="25" spans="1:14" ht="30" customHeight="1" x14ac:dyDescent="0.3">
      <c r="A25" s="86" t="s">
        <v>337</v>
      </c>
      <c r="B25" s="87">
        <v>0</v>
      </c>
      <c r="C25" s="88">
        <v>0</v>
      </c>
      <c r="D25" s="88">
        <v>0</v>
      </c>
      <c r="E25" s="88">
        <v>0</v>
      </c>
      <c r="F25" s="88">
        <v>0</v>
      </c>
      <c r="G25" s="88">
        <v>0</v>
      </c>
      <c r="H25" s="99"/>
      <c r="I25" s="96" t="str">
        <f>IFERROR(($G25/(B25*Deflactor!$I$7))-1,"na")</f>
        <v>na</v>
      </c>
      <c r="J25" s="96" t="str">
        <f>IFERROR(($G25/(C25*Deflactor!$I$8))-1,"na")</f>
        <v>na</v>
      </c>
      <c r="K25" s="96" t="str">
        <f>IFERROR(($G25/(D25*Deflactor!$I$9))-1,"na")</f>
        <v>na</v>
      </c>
      <c r="L25" s="96" t="str">
        <f>IFERROR(($G25/(E25*Deflactor!$I$10))-1,"na")</f>
        <v>na</v>
      </c>
      <c r="M25" s="96" t="str">
        <f>IFERROR(($G25/(F25*Deflactor!$I$11))-1,"na")</f>
        <v>na</v>
      </c>
      <c r="N25" s="89"/>
    </row>
    <row r="26" spans="1:14" ht="30" customHeight="1" x14ac:dyDescent="0.3">
      <c r="A26" s="86" t="s">
        <v>338</v>
      </c>
      <c r="B26" s="87">
        <v>0</v>
      </c>
      <c r="C26" s="88">
        <v>0</v>
      </c>
      <c r="D26" s="88">
        <v>0</v>
      </c>
      <c r="E26" s="88">
        <v>0</v>
      </c>
      <c r="F26" s="88">
        <v>0</v>
      </c>
      <c r="G26" s="88">
        <v>0</v>
      </c>
      <c r="H26" s="99"/>
      <c r="I26" s="96" t="str">
        <f>IFERROR(($G26/(B26*Deflactor!$I$7))-1,"na")</f>
        <v>na</v>
      </c>
      <c r="J26" s="96" t="str">
        <f>IFERROR(($G26/(C26*Deflactor!$I$8))-1,"na")</f>
        <v>na</v>
      </c>
      <c r="K26" s="96" t="str">
        <f>IFERROR(($G26/(D26*Deflactor!$I$9))-1,"na")</f>
        <v>na</v>
      </c>
      <c r="L26" s="96" t="str">
        <f>IFERROR(($G26/(E26*Deflactor!$I$10))-1,"na")</f>
        <v>na</v>
      </c>
      <c r="M26" s="96" t="str">
        <f>IFERROR(($G26/(F26*Deflactor!$I$11))-1,"na")</f>
        <v>na</v>
      </c>
      <c r="N26" s="89"/>
    </row>
    <row r="27" spans="1:14" ht="30" customHeight="1" x14ac:dyDescent="0.3">
      <c r="A27" s="86" t="s">
        <v>339</v>
      </c>
      <c r="B27" s="87">
        <v>0</v>
      </c>
      <c r="C27" s="88">
        <v>0</v>
      </c>
      <c r="D27" s="88">
        <v>0</v>
      </c>
      <c r="E27" s="88">
        <v>0</v>
      </c>
      <c r="F27" s="88">
        <v>0</v>
      </c>
      <c r="G27" s="88">
        <v>0</v>
      </c>
      <c r="H27" s="99"/>
      <c r="I27" s="96" t="str">
        <f>IFERROR(($G27/(B27*Deflactor!$I$7))-1,"na")</f>
        <v>na</v>
      </c>
      <c r="J27" s="96" t="str">
        <f>IFERROR(($G27/(C27*Deflactor!$I$8))-1,"na")</f>
        <v>na</v>
      </c>
      <c r="K27" s="96" t="str">
        <f>IFERROR(($G27/(D27*Deflactor!$I$9))-1,"na")</f>
        <v>na</v>
      </c>
      <c r="L27" s="96" t="str">
        <f>IFERROR(($G27/(E27*Deflactor!$I$10))-1,"na")</f>
        <v>na</v>
      </c>
      <c r="M27" s="96" t="str">
        <f>IFERROR(($G27/(F27*Deflactor!$I$11))-1,"na")</f>
        <v>na</v>
      </c>
      <c r="N27" s="89"/>
    </row>
    <row r="28" spans="1:14" ht="30" customHeight="1" x14ac:dyDescent="0.3">
      <c r="A28" s="86" t="s">
        <v>340</v>
      </c>
      <c r="B28" s="87">
        <v>0</v>
      </c>
      <c r="C28" s="88">
        <v>0</v>
      </c>
      <c r="D28" s="88">
        <v>0</v>
      </c>
      <c r="E28" s="88">
        <v>0</v>
      </c>
      <c r="F28" s="88">
        <v>0</v>
      </c>
      <c r="G28" s="88">
        <v>0</v>
      </c>
      <c r="H28" s="99"/>
      <c r="I28" s="96" t="str">
        <f>IFERROR(($G28/(B28*Deflactor!$I$7))-1,"na")</f>
        <v>na</v>
      </c>
      <c r="J28" s="96" t="str">
        <f>IFERROR(($G28/(C28*Deflactor!$I$8))-1,"na")</f>
        <v>na</v>
      </c>
      <c r="K28" s="96" t="str">
        <f>IFERROR(($G28/(D28*Deflactor!$I$9))-1,"na")</f>
        <v>na</v>
      </c>
      <c r="L28" s="96" t="str">
        <f>IFERROR(($G28/(E28*Deflactor!$I$10))-1,"na")</f>
        <v>na</v>
      </c>
      <c r="M28" s="96" t="str">
        <f>IFERROR(($G28/(F28*Deflactor!$I$11))-1,"na")</f>
        <v>na</v>
      </c>
      <c r="N28" s="89"/>
    </row>
    <row r="29" spans="1:14" ht="30" customHeight="1" x14ac:dyDescent="0.3">
      <c r="A29" s="86" t="s">
        <v>341</v>
      </c>
      <c r="B29" s="87">
        <v>0</v>
      </c>
      <c r="C29" s="88">
        <v>0</v>
      </c>
      <c r="D29" s="88">
        <v>0</v>
      </c>
      <c r="E29" s="88">
        <v>0</v>
      </c>
      <c r="F29" s="88">
        <v>0</v>
      </c>
      <c r="G29" s="88">
        <v>0</v>
      </c>
      <c r="H29" s="99"/>
      <c r="I29" s="96" t="str">
        <f>IFERROR(($G29/(B29*Deflactor!$I$7))-1,"na")</f>
        <v>na</v>
      </c>
      <c r="J29" s="96" t="str">
        <f>IFERROR(($G29/(C29*Deflactor!$I$8))-1,"na")</f>
        <v>na</v>
      </c>
      <c r="K29" s="96" t="str">
        <f>IFERROR(($G29/(D29*Deflactor!$I$9))-1,"na")</f>
        <v>na</v>
      </c>
      <c r="L29" s="96" t="str">
        <f>IFERROR(($G29/(E29*Deflactor!$I$10))-1,"na")</f>
        <v>na</v>
      </c>
      <c r="M29" s="96" t="str">
        <f>IFERROR(($G29/(F29*Deflactor!$I$11))-1,"na")</f>
        <v>na</v>
      </c>
      <c r="N29" s="89"/>
    </row>
    <row r="30" spans="1:14" ht="30" customHeight="1" x14ac:dyDescent="0.3">
      <c r="A30" s="86" t="s">
        <v>342</v>
      </c>
      <c r="B30" s="87">
        <v>590752.43000000005</v>
      </c>
      <c r="C30" s="88">
        <v>584826.88</v>
      </c>
      <c r="D30" s="88">
        <v>636811.36</v>
      </c>
      <c r="E30" s="88">
        <v>287821.37</v>
      </c>
      <c r="F30" s="88">
        <v>290954.63</v>
      </c>
      <c r="G30" s="88">
        <v>290954.59000000003</v>
      </c>
      <c r="H30" s="99"/>
      <c r="I30" s="96">
        <f>IFERROR(($G30/(B30*Deflactor!$I$7))-1,"na")</f>
        <v>-0.6123718512289551</v>
      </c>
      <c r="J30" s="96">
        <f>IFERROR(($G30/(C30*Deflactor!$I$8))-1,"na")</f>
        <v>-0.5917662688222618</v>
      </c>
      <c r="K30" s="96">
        <f>IFERROR(($G30/(D30*Deflactor!$I$9))-1,"na")</f>
        <v>-0.60702468426871192</v>
      </c>
      <c r="L30" s="96">
        <f>IFERROR(($G30/(E30*Deflactor!$I$10))-1,"na")</f>
        <v>-9.1088092873639281E-2</v>
      </c>
      <c r="M30" s="96">
        <f>IFERROR(($G30/(F30*Deflactor!$I$11))-1,"na")</f>
        <v>-4.2953227771226787E-2</v>
      </c>
      <c r="N30" s="89"/>
    </row>
    <row r="31" spans="1:14" ht="30" customHeight="1" x14ac:dyDescent="0.3">
      <c r="A31" s="86" t="s">
        <v>343</v>
      </c>
      <c r="B31" s="87">
        <v>62938.86</v>
      </c>
      <c r="C31" s="88">
        <v>115373.86</v>
      </c>
      <c r="D31" s="88">
        <v>10753.92</v>
      </c>
      <c r="E31" s="88">
        <v>583457.48</v>
      </c>
      <c r="F31" s="88">
        <v>90558.64</v>
      </c>
      <c r="G31" s="88">
        <v>61581.13</v>
      </c>
      <c r="H31" s="99"/>
      <c r="I31" s="96">
        <f>IFERROR(($G31/(B31*Deflactor!$I$7))-1,"na")</f>
        <v>-0.22994030587965142</v>
      </c>
      <c r="J31" s="96">
        <f>IFERROR(($G31/(C31*Deflactor!$I$8))-1,"na")</f>
        <v>-0.56202307500546533</v>
      </c>
      <c r="K31" s="96">
        <f>IFERROR(($G31/(D31*Deflactor!$I$9))-1,"na")</f>
        <v>3.9252889400175368</v>
      </c>
      <c r="L31" s="96">
        <f>IFERROR(($G31/(E31*Deflactor!$I$10))-1,"na")</f>
        <v>-0.90510178184871959</v>
      </c>
      <c r="M31" s="96">
        <f>IFERROR(($G31/(F31*Deflactor!$I$11))-1,"na")</f>
        <v>-0.34919484436674175</v>
      </c>
      <c r="N31" s="89"/>
    </row>
    <row r="32" spans="1:14" ht="30" customHeight="1" x14ac:dyDescent="0.3">
      <c r="A32" s="86" t="s">
        <v>344</v>
      </c>
      <c r="B32" s="87">
        <v>0</v>
      </c>
      <c r="C32" s="88">
        <v>0</v>
      </c>
      <c r="D32" s="88">
        <v>0</v>
      </c>
      <c r="E32" s="88">
        <v>0</v>
      </c>
      <c r="F32" s="88">
        <v>0</v>
      </c>
      <c r="G32" s="88">
        <v>0</v>
      </c>
      <c r="H32" s="99"/>
      <c r="I32" s="96" t="str">
        <f>IFERROR(($G32/(B32*Deflactor!$I$7))-1,"na")</f>
        <v>na</v>
      </c>
      <c r="J32" s="96" t="str">
        <f>IFERROR(($G32/(C32*Deflactor!$I$8))-1,"na")</f>
        <v>na</v>
      </c>
      <c r="K32" s="96" t="str">
        <f>IFERROR(($G32/(D32*Deflactor!$I$9))-1,"na")</f>
        <v>na</v>
      </c>
      <c r="L32" s="96" t="str">
        <f>IFERROR(($G32/(E32*Deflactor!$I$10))-1,"na")</f>
        <v>na</v>
      </c>
      <c r="M32" s="96" t="str">
        <f>IFERROR(($G32/(F32*Deflactor!$I$11))-1,"na")</f>
        <v>na</v>
      </c>
      <c r="N32" s="89"/>
    </row>
    <row r="33" spans="1:14" ht="30" customHeight="1" x14ac:dyDescent="0.3">
      <c r="A33" s="86" t="s">
        <v>345</v>
      </c>
      <c r="B33" s="87">
        <v>0</v>
      </c>
      <c r="C33" s="88">
        <v>0</v>
      </c>
      <c r="D33" s="88">
        <v>0</v>
      </c>
      <c r="E33" s="88">
        <v>0</v>
      </c>
      <c r="F33" s="88">
        <v>0</v>
      </c>
      <c r="G33" s="88">
        <v>0</v>
      </c>
      <c r="H33" s="99"/>
      <c r="I33" s="96" t="str">
        <f>IFERROR(($G33/(B33*Deflactor!$I$7))-1,"na")</f>
        <v>na</v>
      </c>
      <c r="J33" s="96" t="str">
        <f>IFERROR(($G33/(C33*Deflactor!$I$8))-1,"na")</f>
        <v>na</v>
      </c>
      <c r="K33" s="96" t="str">
        <f>IFERROR(($G33/(D33*Deflactor!$I$9))-1,"na")</f>
        <v>na</v>
      </c>
      <c r="L33" s="96" t="str">
        <f>IFERROR(($G33/(E33*Deflactor!$I$10))-1,"na")</f>
        <v>na</v>
      </c>
      <c r="M33" s="96" t="str">
        <f>IFERROR(($G33/(F33*Deflactor!$I$11))-1,"na")</f>
        <v>na</v>
      </c>
      <c r="N33" s="89"/>
    </row>
    <row r="34" spans="1:14" ht="30" customHeight="1" x14ac:dyDescent="0.3">
      <c r="A34" s="86" t="s">
        <v>346</v>
      </c>
      <c r="B34" s="87">
        <v>0</v>
      </c>
      <c r="C34" s="88">
        <v>0</v>
      </c>
      <c r="D34" s="88">
        <v>0</v>
      </c>
      <c r="E34" s="88">
        <v>0</v>
      </c>
      <c r="F34" s="88">
        <v>0</v>
      </c>
      <c r="G34" s="88">
        <v>0</v>
      </c>
      <c r="H34" s="99"/>
      <c r="I34" s="96" t="str">
        <f>IFERROR(($G34/(B34*Deflactor!$I$7))-1,"na")</f>
        <v>na</v>
      </c>
      <c r="J34" s="96" t="str">
        <f>IFERROR(($G34/(C34*Deflactor!$I$8))-1,"na")</f>
        <v>na</v>
      </c>
      <c r="K34" s="96" t="str">
        <f>IFERROR(($G34/(D34*Deflactor!$I$9))-1,"na")</f>
        <v>na</v>
      </c>
      <c r="L34" s="96" t="str">
        <f>IFERROR(($G34/(E34*Deflactor!$I$10))-1,"na")</f>
        <v>na</v>
      </c>
      <c r="M34" s="96" t="str">
        <f>IFERROR(($G34/(F34*Deflactor!$I$11))-1,"na")</f>
        <v>na</v>
      </c>
      <c r="N34" s="89"/>
    </row>
    <row r="35" spans="1:14" ht="30" customHeight="1" x14ac:dyDescent="0.3">
      <c r="A35" s="86" t="s">
        <v>347</v>
      </c>
      <c r="B35" s="87">
        <v>0</v>
      </c>
      <c r="C35" s="88">
        <v>0</v>
      </c>
      <c r="D35" s="88">
        <v>0</v>
      </c>
      <c r="E35" s="88">
        <v>0</v>
      </c>
      <c r="F35" s="88">
        <v>0</v>
      </c>
      <c r="G35" s="88">
        <v>0</v>
      </c>
      <c r="H35" s="99"/>
      <c r="I35" s="96" t="str">
        <f>IFERROR(($G35/(B35*Deflactor!$I$7))-1,"na")</f>
        <v>na</v>
      </c>
      <c r="J35" s="96" t="str">
        <f>IFERROR(($G35/(C35*Deflactor!$I$8))-1,"na")</f>
        <v>na</v>
      </c>
      <c r="K35" s="96" t="str">
        <f>IFERROR(($G35/(D35*Deflactor!$I$9))-1,"na")</f>
        <v>na</v>
      </c>
      <c r="L35" s="96" t="str">
        <f>IFERROR(($G35/(E35*Deflactor!$I$10))-1,"na")</f>
        <v>na</v>
      </c>
      <c r="M35" s="96" t="str">
        <f>IFERROR(($G35/(F35*Deflactor!$I$11))-1,"na")</f>
        <v>na</v>
      </c>
      <c r="N35" s="89"/>
    </row>
    <row r="36" spans="1:14" ht="30" customHeight="1" x14ac:dyDescent="0.3">
      <c r="A36" s="86" t="s">
        <v>348</v>
      </c>
      <c r="B36" s="87">
        <v>0</v>
      </c>
      <c r="C36" s="88">
        <v>0</v>
      </c>
      <c r="D36" s="88">
        <v>0</v>
      </c>
      <c r="E36" s="88">
        <v>0</v>
      </c>
      <c r="F36" s="88">
        <v>0</v>
      </c>
      <c r="G36" s="88">
        <v>0</v>
      </c>
      <c r="H36" s="99"/>
      <c r="I36" s="96" t="str">
        <f>IFERROR(($G36/(B36*Deflactor!$I$7))-1,"na")</f>
        <v>na</v>
      </c>
      <c r="J36" s="96" t="str">
        <f>IFERROR(($G36/(C36*Deflactor!$I$8))-1,"na")</f>
        <v>na</v>
      </c>
      <c r="K36" s="96" t="str">
        <f>IFERROR(($G36/(D36*Deflactor!$I$9))-1,"na")</f>
        <v>na</v>
      </c>
      <c r="L36" s="96" t="str">
        <f>IFERROR(($G36/(E36*Deflactor!$I$10))-1,"na")</f>
        <v>na</v>
      </c>
      <c r="M36" s="96" t="str">
        <f>IFERROR(($G36/(F36*Deflactor!$I$11))-1,"na")</f>
        <v>na</v>
      </c>
      <c r="N36" s="89"/>
    </row>
    <row r="37" spans="1:14" ht="30" customHeight="1" x14ac:dyDescent="0.3">
      <c r="A37" s="86" t="s">
        <v>349</v>
      </c>
      <c r="B37" s="87">
        <v>4854171</v>
      </c>
      <c r="C37" s="88">
        <v>5924066.9800000004</v>
      </c>
      <c r="D37" s="88">
        <v>4833551</v>
      </c>
      <c r="E37" s="88">
        <v>4566828.5999999996</v>
      </c>
      <c r="F37" s="88">
        <v>4566828.5999999996</v>
      </c>
      <c r="G37" s="88">
        <v>4800000</v>
      </c>
      <c r="H37" s="99"/>
      <c r="I37" s="96">
        <f>IFERROR(($G37/(B37*Deflactor!$I$7))-1,"na")</f>
        <v>-0.22174525542504653</v>
      </c>
      <c r="J37" s="96">
        <f>IFERROR(($G37/(C37*Deflactor!$I$8))-1,"na")</f>
        <v>-0.33513682948571999</v>
      </c>
      <c r="K37" s="96">
        <f>IFERROR(($G37/(D37*Deflactor!$I$9))-1,"na")</f>
        <v>-0.1458664268305</v>
      </c>
      <c r="L37" s="96">
        <f>IFERROR(($G37/(E37*Deflactor!$I$10))-1,"na")</f>
        <v>-5.4968812195464012E-2</v>
      </c>
      <c r="M37" s="96">
        <f>IFERROR(($G37/(F37*Deflactor!$I$11))-1,"na")</f>
        <v>5.9114410928855499E-3</v>
      </c>
      <c r="N37" s="89"/>
    </row>
    <row r="38" spans="1:14" ht="30" customHeight="1" x14ac:dyDescent="0.3">
      <c r="A38" s="86" t="s">
        <v>350</v>
      </c>
      <c r="B38" s="87">
        <v>2310363.4700000002</v>
      </c>
      <c r="C38" s="88">
        <v>3246856.32</v>
      </c>
      <c r="D38" s="88">
        <v>2618400.77</v>
      </c>
      <c r="E38" s="88">
        <v>2994992.52</v>
      </c>
      <c r="F38" s="88">
        <v>2994992.81</v>
      </c>
      <c r="G38" s="88">
        <v>2994992.51</v>
      </c>
      <c r="H38" s="99"/>
      <c r="I38" s="96">
        <f>IFERROR(($G38/(B38*Deflactor!$I$7))-1,"na")</f>
        <v>2.0260428216439141E-2</v>
      </c>
      <c r="J38" s="96">
        <f>IFERROR(($G38/(C38*Deflactor!$I$8))-1,"na")</f>
        <v>-0.24309100026417763</v>
      </c>
      <c r="K38" s="96">
        <f>IFERROR(($G38/(D38*Deflactor!$I$9))-1,"na")</f>
        <v>-1.6191701783491719E-2</v>
      </c>
      <c r="L38" s="96">
        <f>IFERROR(($G38/(E38*Deflactor!$I$10))-1,"na")</f>
        <v>-0.10087594959423163</v>
      </c>
      <c r="M38" s="96">
        <f>IFERROR(($G38/(F38*Deflactor!$I$11))-1,"na")</f>
        <v>-4.2953192062568757E-2</v>
      </c>
      <c r="N38" s="89"/>
    </row>
    <row r="39" spans="1:14" ht="30" customHeight="1" x14ac:dyDescent="0.3">
      <c r="A39" s="86" t="s">
        <v>351</v>
      </c>
      <c r="B39" s="87">
        <v>0</v>
      </c>
      <c r="C39" s="88">
        <v>0</v>
      </c>
      <c r="D39" s="88">
        <v>0</v>
      </c>
      <c r="E39" s="88">
        <v>0</v>
      </c>
      <c r="F39" s="88">
        <v>0</v>
      </c>
      <c r="G39" s="88">
        <v>0</v>
      </c>
      <c r="H39" s="99"/>
      <c r="I39" s="96" t="str">
        <f>IFERROR(($G39/(B39*Deflactor!$I$7))-1,"na")</f>
        <v>na</v>
      </c>
      <c r="J39" s="96" t="str">
        <f>IFERROR(($G39/(C39*Deflactor!$I$8))-1,"na")</f>
        <v>na</v>
      </c>
      <c r="K39" s="96" t="str">
        <f>IFERROR(($G39/(D39*Deflactor!$I$9))-1,"na")</f>
        <v>na</v>
      </c>
      <c r="L39" s="96" t="str">
        <f>IFERROR(($G39/(E39*Deflactor!$I$10))-1,"na")</f>
        <v>na</v>
      </c>
      <c r="M39" s="96" t="str">
        <f>IFERROR(($G39/(F39*Deflactor!$I$11))-1,"na")</f>
        <v>na</v>
      </c>
      <c r="N39" s="89"/>
    </row>
    <row r="40" spans="1:14" ht="30" customHeight="1" x14ac:dyDescent="0.3">
      <c r="A40" s="86" t="s">
        <v>352</v>
      </c>
      <c r="B40" s="87">
        <v>0</v>
      </c>
      <c r="C40" s="88">
        <v>0</v>
      </c>
      <c r="D40" s="88">
        <v>0</v>
      </c>
      <c r="E40" s="88">
        <v>0</v>
      </c>
      <c r="F40" s="88">
        <v>0</v>
      </c>
      <c r="G40" s="88">
        <v>0</v>
      </c>
      <c r="H40" s="99"/>
      <c r="I40" s="96" t="str">
        <f>IFERROR(($G40/(B40*Deflactor!$I$7))-1,"na")</f>
        <v>na</v>
      </c>
      <c r="J40" s="96" t="str">
        <f>IFERROR(($G40/(C40*Deflactor!$I$8))-1,"na")</f>
        <v>na</v>
      </c>
      <c r="K40" s="96" t="str">
        <f>IFERROR(($G40/(D40*Deflactor!$I$9))-1,"na")</f>
        <v>na</v>
      </c>
      <c r="L40" s="96" t="str">
        <f>IFERROR(($G40/(E40*Deflactor!$I$10))-1,"na")</f>
        <v>na</v>
      </c>
      <c r="M40" s="96" t="str">
        <f>IFERROR(($G40/(F40*Deflactor!$I$11))-1,"na")</f>
        <v>na</v>
      </c>
      <c r="N40" s="89"/>
    </row>
    <row r="41" spans="1:14" ht="30" customHeight="1" x14ac:dyDescent="0.3">
      <c r="A41" s="86" t="s">
        <v>353</v>
      </c>
      <c r="B41" s="87">
        <v>0</v>
      </c>
      <c r="C41" s="88">
        <v>0</v>
      </c>
      <c r="D41" s="88">
        <v>0</v>
      </c>
      <c r="E41" s="88">
        <v>0</v>
      </c>
      <c r="F41" s="88">
        <v>0</v>
      </c>
      <c r="G41" s="88">
        <v>0</v>
      </c>
      <c r="H41" s="99"/>
      <c r="I41" s="96" t="str">
        <f>IFERROR(($G41/(B41*Deflactor!$I$7))-1,"na")</f>
        <v>na</v>
      </c>
      <c r="J41" s="96" t="str">
        <f>IFERROR(($G41/(C41*Deflactor!$I$8))-1,"na")</f>
        <v>na</v>
      </c>
      <c r="K41" s="96" t="str">
        <f>IFERROR(($G41/(D41*Deflactor!$I$9))-1,"na")</f>
        <v>na</v>
      </c>
      <c r="L41" s="96" t="str">
        <f>IFERROR(($G41/(E41*Deflactor!$I$10))-1,"na")</f>
        <v>na</v>
      </c>
      <c r="M41" s="96" t="str">
        <f>IFERROR(($G41/(F41*Deflactor!$I$11))-1,"na")</f>
        <v>na</v>
      </c>
      <c r="N41" s="89"/>
    </row>
    <row r="42" spans="1:14" ht="30" customHeight="1" x14ac:dyDescent="0.3">
      <c r="A42" s="86" t="s">
        <v>354</v>
      </c>
      <c r="B42" s="87">
        <v>552540.93000000005</v>
      </c>
      <c r="C42" s="88">
        <v>191615.76</v>
      </c>
      <c r="D42" s="88">
        <v>220456.21</v>
      </c>
      <c r="E42" s="88">
        <v>185810.4</v>
      </c>
      <c r="F42" s="88">
        <v>190706.8</v>
      </c>
      <c r="G42" s="88">
        <v>348966.59</v>
      </c>
      <c r="H42" s="99"/>
      <c r="I42" s="96">
        <f>IFERROR(($G42/(B42*Deflactor!$I$7))-1,"na")</f>
        <v>-0.50293291439609</v>
      </c>
      <c r="J42" s="96">
        <f>IFERROR(($G42/(C42*Deflactor!$I$8))-1,"na")</f>
        <v>0.49438886447797881</v>
      </c>
      <c r="K42" s="96">
        <f>IFERROR(($G42/(D42*Deflactor!$I$9))-1,"na")</f>
        <v>0.36148347220077182</v>
      </c>
      <c r="L42" s="96">
        <f>IFERROR(($G42/(E42*Deflactor!$I$10))-1,"na")</f>
        <v>0.68862590524921452</v>
      </c>
      <c r="M42" s="96">
        <f>IFERROR(($G42/(F42*Deflactor!$I$11))-1,"na")</f>
        <v>0.75126106929530567</v>
      </c>
      <c r="N42" s="89"/>
    </row>
    <row r="43" spans="1:14" ht="30" customHeight="1" x14ac:dyDescent="0.3">
      <c r="A43" s="86" t="s">
        <v>355</v>
      </c>
      <c r="B43" s="87">
        <v>0</v>
      </c>
      <c r="C43" s="88">
        <v>0</v>
      </c>
      <c r="D43" s="88">
        <v>0</v>
      </c>
      <c r="E43" s="88">
        <v>0</v>
      </c>
      <c r="F43" s="88">
        <v>3135</v>
      </c>
      <c r="G43" s="88">
        <v>0</v>
      </c>
      <c r="H43" s="99"/>
      <c r="I43" s="96" t="str">
        <f>IFERROR(($G43/(B43*Deflactor!$I$7))-1,"na")</f>
        <v>na</v>
      </c>
      <c r="J43" s="96" t="str">
        <f>IFERROR(($G43/(C43*Deflactor!$I$8))-1,"na")</f>
        <v>na</v>
      </c>
      <c r="K43" s="96" t="str">
        <f>IFERROR(($G43/(D43*Deflactor!$I$9))-1,"na")</f>
        <v>na</v>
      </c>
      <c r="L43" s="96" t="str">
        <f>IFERROR(($G43/(E43*Deflactor!$I$10))-1,"na")</f>
        <v>na</v>
      </c>
      <c r="M43" s="96">
        <f>IFERROR(($G43/(F43*Deflactor!$I$11))-1,"na")</f>
        <v>-1</v>
      </c>
      <c r="N43" s="89"/>
    </row>
    <row r="44" spans="1:14" ht="30" customHeight="1" x14ac:dyDescent="0.3">
      <c r="A44" s="86" t="s">
        <v>356</v>
      </c>
      <c r="B44" s="87">
        <v>0</v>
      </c>
      <c r="C44" s="88">
        <v>0</v>
      </c>
      <c r="D44" s="88">
        <v>0</v>
      </c>
      <c r="E44" s="88">
        <v>0</v>
      </c>
      <c r="F44" s="88">
        <v>0</v>
      </c>
      <c r="G44" s="88">
        <v>0</v>
      </c>
      <c r="H44" s="99"/>
      <c r="I44" s="96" t="str">
        <f>IFERROR(($G44/(B44*Deflactor!$I$7))-1,"na")</f>
        <v>na</v>
      </c>
      <c r="J44" s="96" t="str">
        <f>IFERROR(($G44/(C44*Deflactor!$I$8))-1,"na")</f>
        <v>na</v>
      </c>
      <c r="K44" s="96" t="str">
        <f>IFERROR(($G44/(D44*Deflactor!$I$9))-1,"na")</f>
        <v>na</v>
      </c>
      <c r="L44" s="96" t="str">
        <f>IFERROR(($G44/(E44*Deflactor!$I$10))-1,"na")</f>
        <v>na</v>
      </c>
      <c r="M44" s="96" t="str">
        <f>IFERROR(($G44/(F44*Deflactor!$I$11))-1,"na")</f>
        <v>na</v>
      </c>
      <c r="N44" s="89"/>
    </row>
    <row r="45" spans="1:14" ht="30" customHeight="1" x14ac:dyDescent="0.3">
      <c r="A45" s="86" t="s">
        <v>357</v>
      </c>
      <c r="B45" s="87">
        <v>0</v>
      </c>
      <c r="C45" s="88">
        <v>0</v>
      </c>
      <c r="D45" s="88">
        <v>0</v>
      </c>
      <c r="E45" s="88">
        <v>0</v>
      </c>
      <c r="F45" s="88">
        <v>0</v>
      </c>
      <c r="G45" s="88">
        <v>0</v>
      </c>
      <c r="H45" s="99"/>
      <c r="I45" s="96" t="str">
        <f>IFERROR(($G45/(B45*Deflactor!$I$7))-1,"na")</f>
        <v>na</v>
      </c>
      <c r="J45" s="96" t="str">
        <f>IFERROR(($G45/(C45*Deflactor!$I$8))-1,"na")</f>
        <v>na</v>
      </c>
      <c r="K45" s="96" t="str">
        <f>IFERROR(($G45/(D45*Deflactor!$I$9))-1,"na")</f>
        <v>na</v>
      </c>
      <c r="L45" s="96" t="str">
        <f>IFERROR(($G45/(E45*Deflactor!$I$10))-1,"na")</f>
        <v>na</v>
      </c>
      <c r="M45" s="96" t="str">
        <f>IFERROR(($G45/(F45*Deflactor!$I$11))-1,"na")</f>
        <v>na</v>
      </c>
      <c r="N45" s="89"/>
    </row>
    <row r="46" spans="1:14" ht="30" customHeight="1" x14ac:dyDescent="0.3">
      <c r="A46" s="86" t="s">
        <v>358</v>
      </c>
      <c r="B46" s="87">
        <v>0</v>
      </c>
      <c r="C46" s="88">
        <v>0</v>
      </c>
      <c r="D46" s="88">
        <v>0</v>
      </c>
      <c r="E46" s="88">
        <v>0</v>
      </c>
      <c r="F46" s="88">
        <v>0</v>
      </c>
      <c r="G46" s="88">
        <v>0</v>
      </c>
      <c r="H46" s="99"/>
      <c r="I46" s="96" t="str">
        <f>IFERROR(($G46/(B46*Deflactor!$I$7))-1,"na")</f>
        <v>na</v>
      </c>
      <c r="J46" s="96" t="str">
        <f>IFERROR(($G46/(C46*Deflactor!$I$8))-1,"na")</f>
        <v>na</v>
      </c>
      <c r="K46" s="96" t="str">
        <f>IFERROR(($G46/(D46*Deflactor!$I$9))-1,"na")</f>
        <v>na</v>
      </c>
      <c r="L46" s="96" t="str">
        <f>IFERROR(($G46/(E46*Deflactor!$I$10))-1,"na")</f>
        <v>na</v>
      </c>
      <c r="M46" s="96" t="str">
        <f>IFERROR(($G46/(F46*Deflactor!$I$11))-1,"na")</f>
        <v>na</v>
      </c>
      <c r="N46" s="89"/>
    </row>
    <row r="47" spans="1:14" ht="30" customHeight="1" x14ac:dyDescent="0.3">
      <c r="A47" s="86" t="s">
        <v>359</v>
      </c>
      <c r="B47" s="87">
        <v>0</v>
      </c>
      <c r="C47" s="88">
        <v>0</v>
      </c>
      <c r="D47" s="88">
        <v>0</v>
      </c>
      <c r="E47" s="88">
        <v>0</v>
      </c>
      <c r="F47" s="88">
        <v>0</v>
      </c>
      <c r="G47" s="88">
        <v>0</v>
      </c>
      <c r="H47" s="99"/>
      <c r="I47" s="96" t="str">
        <f>IFERROR(($G47/(B47*Deflactor!$I$7))-1,"na")</f>
        <v>na</v>
      </c>
      <c r="J47" s="96" t="str">
        <f>IFERROR(($G47/(C47*Deflactor!$I$8))-1,"na")</f>
        <v>na</v>
      </c>
      <c r="K47" s="96" t="str">
        <f>IFERROR(($G47/(D47*Deflactor!$I$9))-1,"na")</f>
        <v>na</v>
      </c>
      <c r="L47" s="96" t="str">
        <f>IFERROR(($G47/(E47*Deflactor!$I$10))-1,"na")</f>
        <v>na</v>
      </c>
      <c r="M47" s="96" t="str">
        <f>IFERROR(($G47/(F47*Deflactor!$I$11))-1,"na")</f>
        <v>na</v>
      </c>
      <c r="N47" s="89"/>
    </row>
    <row r="48" spans="1:14" ht="30" customHeight="1" x14ac:dyDescent="0.3">
      <c r="A48" s="86" t="s">
        <v>360</v>
      </c>
      <c r="B48" s="87">
        <v>0</v>
      </c>
      <c r="C48" s="88">
        <v>0</v>
      </c>
      <c r="D48" s="88">
        <v>0</v>
      </c>
      <c r="E48" s="88">
        <v>0</v>
      </c>
      <c r="F48" s="88">
        <v>0</v>
      </c>
      <c r="G48" s="88">
        <v>0</v>
      </c>
      <c r="H48" s="99"/>
      <c r="I48" s="96" t="str">
        <f>IFERROR(($G48/(B48*Deflactor!$I$7))-1,"na")</f>
        <v>na</v>
      </c>
      <c r="J48" s="96" t="str">
        <f>IFERROR(($G48/(C48*Deflactor!$I$8))-1,"na")</f>
        <v>na</v>
      </c>
      <c r="K48" s="96" t="str">
        <f>IFERROR(($G48/(D48*Deflactor!$I$9))-1,"na")</f>
        <v>na</v>
      </c>
      <c r="L48" s="96" t="str">
        <f>IFERROR(($G48/(E48*Deflactor!$I$10))-1,"na")</f>
        <v>na</v>
      </c>
      <c r="M48" s="96" t="str">
        <f>IFERROR(($G48/(F48*Deflactor!$I$11))-1,"na")</f>
        <v>na</v>
      </c>
      <c r="N48" s="89"/>
    </row>
    <row r="49" spans="1:14" ht="30" customHeight="1" x14ac:dyDescent="0.3">
      <c r="A49" s="86" t="s">
        <v>361</v>
      </c>
      <c r="B49" s="87">
        <v>188550.19</v>
      </c>
      <c r="C49" s="88">
        <v>56103.8</v>
      </c>
      <c r="D49" s="88">
        <v>82994.600000000006</v>
      </c>
      <c r="E49" s="88">
        <v>84587.21</v>
      </c>
      <c r="F49" s="88">
        <v>76276.929999999993</v>
      </c>
      <c r="G49" s="88">
        <v>68555.09</v>
      </c>
      <c r="H49" s="99"/>
      <c r="I49" s="96">
        <f>IFERROR(($G49/(B49*Deflactor!$I$7))-1,"na")</f>
        <v>-0.71384038560196261</v>
      </c>
      <c r="J49" s="96">
        <f>IFERROR(($G49/(C49*Deflactor!$I$8))-1,"na")</f>
        <v>2.670936669666224E-3</v>
      </c>
      <c r="K49" s="96">
        <f>IFERROR(($G49/(D49*Deflactor!$I$9))-1,"na")</f>
        <v>-0.28953820299777799</v>
      </c>
      <c r="L49" s="96">
        <f>IFERROR(($G49/(E49*Deflactor!$I$10))-1,"na")</f>
        <v>-0.27129018201994592</v>
      </c>
      <c r="M49" s="96">
        <f>IFERROR(($G49/(F49*Deflactor!$I$11))-1,"na")</f>
        <v>-0.13983904931181568</v>
      </c>
      <c r="N49" s="89"/>
    </row>
    <row r="50" spans="1:14" ht="30" customHeight="1" x14ac:dyDescent="0.3">
      <c r="A50" s="86" t="s">
        <v>362</v>
      </c>
      <c r="B50" s="87">
        <v>0</v>
      </c>
      <c r="C50" s="88">
        <v>0</v>
      </c>
      <c r="D50" s="88">
        <v>0</v>
      </c>
      <c r="E50" s="88">
        <v>0</v>
      </c>
      <c r="F50" s="88">
        <v>0</v>
      </c>
      <c r="G50" s="88">
        <v>0</v>
      </c>
      <c r="H50" s="99"/>
      <c r="I50" s="96" t="str">
        <f>IFERROR(($G50/(B50*Deflactor!$I$7))-1,"na")</f>
        <v>na</v>
      </c>
      <c r="J50" s="96" t="str">
        <f>IFERROR(($G50/(C50*Deflactor!$I$8))-1,"na")</f>
        <v>na</v>
      </c>
      <c r="K50" s="96" t="str">
        <f>IFERROR(($G50/(D50*Deflactor!$I$9))-1,"na")</f>
        <v>na</v>
      </c>
      <c r="L50" s="96" t="str">
        <f>IFERROR(($G50/(E50*Deflactor!$I$10))-1,"na")</f>
        <v>na</v>
      </c>
      <c r="M50" s="96" t="str">
        <f>IFERROR(($G50/(F50*Deflactor!$I$11))-1,"na")</f>
        <v>na</v>
      </c>
      <c r="N50" s="89"/>
    </row>
    <row r="51" spans="1:14" ht="30" customHeight="1" x14ac:dyDescent="0.3">
      <c r="A51" s="86" t="s">
        <v>363</v>
      </c>
      <c r="B51" s="87">
        <v>529053.65</v>
      </c>
      <c r="C51" s="88">
        <v>1048287.32</v>
      </c>
      <c r="D51" s="88">
        <v>0</v>
      </c>
      <c r="E51" s="88">
        <v>497292</v>
      </c>
      <c r="F51" s="88">
        <v>172518</v>
      </c>
      <c r="G51" s="88">
        <v>147552</v>
      </c>
      <c r="H51" s="99"/>
      <c r="I51" s="96">
        <f>IFERROR(($G51/(B51*Deflactor!$I$7))-1,"na")</f>
        <v>-0.78049672893377975</v>
      </c>
      <c r="J51" s="96">
        <f>IFERROR(($G51/(C51*Deflactor!$I$8))-1,"na")</f>
        <v>-0.88450165345288889</v>
      </c>
      <c r="K51" s="96" t="str">
        <f>IFERROR(($G51/(D51*Deflactor!$I$9))-1,"na")</f>
        <v>na</v>
      </c>
      <c r="L51" s="96">
        <f>IFERROR(($G51/(E51*Deflactor!$I$10))-1,"na")</f>
        <v>-0.73322001494406397</v>
      </c>
      <c r="M51" s="96">
        <f>IFERROR(($G51/(F51*Deflactor!$I$11))-1,"na")</f>
        <v>-0.18145245858512571</v>
      </c>
      <c r="N51" s="89"/>
    </row>
    <row r="52" spans="1:14" ht="30" customHeight="1" x14ac:dyDescent="0.3">
      <c r="A52" s="86" t="s">
        <v>364</v>
      </c>
      <c r="B52" s="87">
        <v>0</v>
      </c>
      <c r="C52" s="88">
        <v>0</v>
      </c>
      <c r="D52" s="88">
        <v>3643.93</v>
      </c>
      <c r="E52" s="88">
        <v>0</v>
      </c>
      <c r="F52" s="88">
        <v>0</v>
      </c>
      <c r="G52" s="88">
        <v>0</v>
      </c>
      <c r="H52" s="99"/>
      <c r="I52" s="96" t="str">
        <f>IFERROR(($G52/(B52*Deflactor!$I$7))-1,"na")</f>
        <v>na</v>
      </c>
      <c r="J52" s="96" t="str">
        <f>IFERROR(($G52/(C52*Deflactor!$I$8))-1,"na")</f>
        <v>na</v>
      </c>
      <c r="K52" s="96">
        <f>IFERROR(($G52/(D52*Deflactor!$I$9))-1,"na")</f>
        <v>-1</v>
      </c>
      <c r="L52" s="96" t="str">
        <f>IFERROR(($G52/(E52*Deflactor!$I$10))-1,"na")</f>
        <v>na</v>
      </c>
      <c r="M52" s="96" t="str">
        <f>IFERROR(($G52/(F52*Deflactor!$I$11))-1,"na")</f>
        <v>na</v>
      </c>
      <c r="N52" s="89"/>
    </row>
    <row r="53" spans="1:14" ht="30" customHeight="1" x14ac:dyDescent="0.3">
      <c r="A53" s="86" t="s">
        <v>365</v>
      </c>
      <c r="B53" s="87">
        <v>24999.33</v>
      </c>
      <c r="C53" s="88">
        <v>22533.45</v>
      </c>
      <c r="D53" s="88">
        <v>0</v>
      </c>
      <c r="E53" s="88">
        <v>45000</v>
      </c>
      <c r="F53" s="88">
        <v>51341.2</v>
      </c>
      <c r="G53" s="88">
        <v>0</v>
      </c>
      <c r="H53" s="99"/>
      <c r="I53" s="96">
        <f>IFERROR(($G53/(B53*Deflactor!$I$7))-1,"na")</f>
        <v>-1</v>
      </c>
      <c r="J53" s="96">
        <f>IFERROR(($G53/(C53*Deflactor!$I$8))-1,"na")</f>
        <v>-1</v>
      </c>
      <c r="K53" s="96" t="str">
        <f>IFERROR(($G53/(D53*Deflactor!$I$9))-1,"na")</f>
        <v>na</v>
      </c>
      <c r="L53" s="96">
        <f>IFERROR(($G53/(E53*Deflactor!$I$10))-1,"na")</f>
        <v>-1</v>
      </c>
      <c r="M53" s="96">
        <f>IFERROR(($G53/(F53*Deflactor!$I$11))-1,"na")</f>
        <v>-1</v>
      </c>
      <c r="N53" s="89"/>
    </row>
    <row r="54" spans="1:14" ht="30" customHeight="1" x14ac:dyDescent="0.3">
      <c r="A54" s="86" t="s">
        <v>366</v>
      </c>
      <c r="B54" s="87">
        <v>6482444.7000000002</v>
      </c>
      <c r="C54" s="88">
        <v>4638974.38</v>
      </c>
      <c r="D54" s="88">
        <v>5019385.8499999996</v>
      </c>
      <c r="E54" s="88">
        <v>4679509.5999999996</v>
      </c>
      <c r="F54" s="88">
        <v>5208400</v>
      </c>
      <c r="G54" s="88">
        <v>5496000</v>
      </c>
      <c r="H54" s="99"/>
      <c r="I54" s="96">
        <f>IFERROR(($G54/(B54*Deflactor!$I$7))-1,"na")</f>
        <v>-0.33272705813769177</v>
      </c>
      <c r="J54" s="96">
        <f>IFERROR(($G54/(C54*Deflactor!$I$8))-1,"na")</f>
        <v>-2.7844474086595183E-2</v>
      </c>
      <c r="K54" s="96">
        <f>IFERROR(($G54/(D54*Deflactor!$I$9))-1,"na")</f>
        <v>-5.8225335714641946E-2</v>
      </c>
      <c r="L54" s="96">
        <f>IFERROR(($G54/(E54*Deflactor!$I$10))-1,"na")</f>
        <v>5.6005056070319137E-2</v>
      </c>
      <c r="M54" s="96">
        <f>IFERROR(($G54/(F54*Deflactor!$I$11))-1,"na")</f>
        <v>9.8935917549505259E-3</v>
      </c>
      <c r="N54" s="89"/>
    </row>
    <row r="55" spans="1:14" ht="30" customHeight="1" x14ac:dyDescent="0.3">
      <c r="A55" s="86" t="s">
        <v>367</v>
      </c>
      <c r="B55" s="87">
        <v>0</v>
      </c>
      <c r="C55" s="88">
        <v>0</v>
      </c>
      <c r="D55" s="88">
        <v>0</v>
      </c>
      <c r="E55" s="88">
        <v>0</v>
      </c>
      <c r="F55" s="88">
        <v>0</v>
      </c>
      <c r="G55" s="88">
        <v>0</v>
      </c>
      <c r="H55" s="99"/>
      <c r="I55" s="96" t="str">
        <f>IFERROR(($G55/(B55*Deflactor!$I$7))-1,"na")</f>
        <v>na</v>
      </c>
      <c r="J55" s="96" t="str">
        <f>IFERROR(($G55/(C55*Deflactor!$I$8))-1,"na")</f>
        <v>na</v>
      </c>
      <c r="K55" s="96" t="str">
        <f>IFERROR(($G55/(D55*Deflactor!$I$9))-1,"na")</f>
        <v>na</v>
      </c>
      <c r="L55" s="96" t="str">
        <f>IFERROR(($G55/(E55*Deflactor!$I$10))-1,"na")</f>
        <v>na</v>
      </c>
      <c r="M55" s="96" t="str">
        <f>IFERROR(($G55/(F55*Deflactor!$I$11))-1,"na")</f>
        <v>na</v>
      </c>
      <c r="N55" s="89"/>
    </row>
    <row r="56" spans="1:14" ht="30" customHeight="1" x14ac:dyDescent="0.3">
      <c r="A56" s="86" t="s">
        <v>368</v>
      </c>
      <c r="B56" s="87">
        <v>0</v>
      </c>
      <c r="C56" s="88">
        <v>0</v>
      </c>
      <c r="D56" s="88">
        <v>0</v>
      </c>
      <c r="E56" s="88">
        <v>0</v>
      </c>
      <c r="F56" s="88">
        <v>0</v>
      </c>
      <c r="G56" s="88">
        <v>0</v>
      </c>
      <c r="H56" s="99"/>
      <c r="I56" s="96" t="str">
        <f>IFERROR(($G56/(B56*Deflactor!$I$7))-1,"na")</f>
        <v>na</v>
      </c>
      <c r="J56" s="96" t="str">
        <f>IFERROR(($G56/(C56*Deflactor!$I$8))-1,"na")</f>
        <v>na</v>
      </c>
      <c r="K56" s="96" t="str">
        <f>IFERROR(($G56/(D56*Deflactor!$I$9))-1,"na")</f>
        <v>na</v>
      </c>
      <c r="L56" s="96" t="str">
        <f>IFERROR(($G56/(E56*Deflactor!$I$10))-1,"na")</f>
        <v>na</v>
      </c>
      <c r="M56" s="96" t="str">
        <f>IFERROR(($G56/(F56*Deflactor!$I$11))-1,"na")</f>
        <v>na</v>
      </c>
      <c r="N56" s="89"/>
    </row>
    <row r="57" spans="1:14" ht="30" customHeight="1" x14ac:dyDescent="0.3">
      <c r="A57" s="86" t="s">
        <v>369</v>
      </c>
      <c r="B57" s="87">
        <v>0</v>
      </c>
      <c r="C57" s="88">
        <v>0</v>
      </c>
      <c r="D57" s="88">
        <v>0</v>
      </c>
      <c r="E57" s="88">
        <v>0</v>
      </c>
      <c r="F57" s="88">
        <v>0</v>
      </c>
      <c r="G57" s="88">
        <v>0</v>
      </c>
      <c r="H57" s="99"/>
      <c r="I57" s="96" t="str">
        <f>IFERROR(($G57/(B57*Deflactor!$I$7))-1,"na")</f>
        <v>na</v>
      </c>
      <c r="J57" s="96" t="str">
        <f>IFERROR(($G57/(C57*Deflactor!$I$8))-1,"na")</f>
        <v>na</v>
      </c>
      <c r="K57" s="96" t="str">
        <f>IFERROR(($G57/(D57*Deflactor!$I$9))-1,"na")</f>
        <v>na</v>
      </c>
      <c r="L57" s="96" t="str">
        <f>IFERROR(($G57/(E57*Deflactor!$I$10))-1,"na")</f>
        <v>na</v>
      </c>
      <c r="M57" s="96" t="str">
        <f>IFERROR(($G57/(F57*Deflactor!$I$11))-1,"na")</f>
        <v>na</v>
      </c>
      <c r="N57" s="89"/>
    </row>
    <row r="58" spans="1:14" ht="30" customHeight="1" x14ac:dyDescent="0.3">
      <c r="A58" s="86" t="s">
        <v>370</v>
      </c>
      <c r="B58" s="87">
        <v>0</v>
      </c>
      <c r="C58" s="88">
        <v>0</v>
      </c>
      <c r="D58" s="88">
        <v>0</v>
      </c>
      <c r="E58" s="88">
        <v>0</v>
      </c>
      <c r="F58" s="88">
        <v>0</v>
      </c>
      <c r="G58" s="88">
        <v>0</v>
      </c>
      <c r="H58" s="99"/>
      <c r="I58" s="96" t="str">
        <f>IFERROR(($G58/(B58*Deflactor!$I$7))-1,"na")</f>
        <v>na</v>
      </c>
      <c r="J58" s="96" t="str">
        <f>IFERROR(($G58/(C58*Deflactor!$I$8))-1,"na")</f>
        <v>na</v>
      </c>
      <c r="K58" s="96" t="str">
        <f>IFERROR(($G58/(D58*Deflactor!$I$9))-1,"na")</f>
        <v>na</v>
      </c>
      <c r="L58" s="96" t="str">
        <f>IFERROR(($G58/(E58*Deflactor!$I$10))-1,"na")</f>
        <v>na</v>
      </c>
      <c r="M58" s="96" t="str">
        <f>IFERROR(($G58/(F58*Deflactor!$I$11))-1,"na")</f>
        <v>na</v>
      </c>
      <c r="N58" s="89"/>
    </row>
    <row r="59" spans="1:14" ht="30" customHeight="1" x14ac:dyDescent="0.3">
      <c r="A59" s="86" t="s">
        <v>371</v>
      </c>
      <c r="B59" s="87">
        <v>0</v>
      </c>
      <c r="C59" s="88">
        <v>0</v>
      </c>
      <c r="D59" s="88">
        <v>0</v>
      </c>
      <c r="E59" s="88">
        <v>0</v>
      </c>
      <c r="F59" s="88">
        <v>0</v>
      </c>
      <c r="G59" s="88">
        <v>0</v>
      </c>
      <c r="H59" s="99"/>
      <c r="I59" s="96" t="str">
        <f>IFERROR(($G59/(B59*Deflactor!$I$7))-1,"na")</f>
        <v>na</v>
      </c>
      <c r="J59" s="96" t="str">
        <f>IFERROR(($G59/(C59*Deflactor!$I$8))-1,"na")</f>
        <v>na</v>
      </c>
      <c r="K59" s="96" t="str">
        <f>IFERROR(($G59/(D59*Deflactor!$I$9))-1,"na")</f>
        <v>na</v>
      </c>
      <c r="L59" s="96" t="str">
        <f>IFERROR(($G59/(E59*Deflactor!$I$10))-1,"na")</f>
        <v>na</v>
      </c>
      <c r="M59" s="96" t="str">
        <f>IFERROR(($G59/(F59*Deflactor!$I$11))-1,"na")</f>
        <v>na</v>
      </c>
      <c r="N59" s="89"/>
    </row>
    <row r="60" spans="1:14" ht="30" customHeight="1" x14ac:dyDescent="0.3">
      <c r="A60" s="86" t="s">
        <v>372</v>
      </c>
      <c r="B60" s="87">
        <v>0</v>
      </c>
      <c r="C60" s="88">
        <v>0</v>
      </c>
      <c r="D60" s="88">
        <v>0</v>
      </c>
      <c r="E60" s="88">
        <v>0</v>
      </c>
      <c r="F60" s="88">
        <v>0</v>
      </c>
      <c r="G60" s="88">
        <v>0</v>
      </c>
      <c r="H60" s="99"/>
      <c r="I60" s="96" t="str">
        <f>IFERROR(($G60/(B60*Deflactor!$I$7))-1,"na")</f>
        <v>na</v>
      </c>
      <c r="J60" s="96" t="str">
        <f>IFERROR(($G60/(C60*Deflactor!$I$8))-1,"na")</f>
        <v>na</v>
      </c>
      <c r="K60" s="96" t="str">
        <f>IFERROR(($G60/(D60*Deflactor!$I$9))-1,"na")</f>
        <v>na</v>
      </c>
      <c r="L60" s="96" t="str">
        <f>IFERROR(($G60/(E60*Deflactor!$I$10))-1,"na")</f>
        <v>na</v>
      </c>
      <c r="M60" s="96" t="str">
        <f>IFERROR(($G60/(F60*Deflactor!$I$11))-1,"na")</f>
        <v>na</v>
      </c>
      <c r="N60" s="89"/>
    </row>
    <row r="61" spans="1:14" ht="30" customHeight="1" x14ac:dyDescent="0.3">
      <c r="A61" s="86" t="s">
        <v>373</v>
      </c>
      <c r="B61" s="87">
        <v>0</v>
      </c>
      <c r="C61" s="88">
        <v>0</v>
      </c>
      <c r="D61" s="88">
        <v>0</v>
      </c>
      <c r="E61" s="88">
        <v>0</v>
      </c>
      <c r="F61" s="88">
        <v>0</v>
      </c>
      <c r="G61" s="88">
        <v>0</v>
      </c>
      <c r="H61" s="99"/>
      <c r="I61" s="96" t="str">
        <f>IFERROR(($G61/(B61*Deflactor!$I$7))-1,"na")</f>
        <v>na</v>
      </c>
      <c r="J61" s="96" t="str">
        <f>IFERROR(($G61/(C61*Deflactor!$I$8))-1,"na")</f>
        <v>na</v>
      </c>
      <c r="K61" s="96" t="str">
        <f>IFERROR(($G61/(D61*Deflactor!$I$9))-1,"na")</f>
        <v>na</v>
      </c>
      <c r="L61" s="96" t="str">
        <f>IFERROR(($G61/(E61*Deflactor!$I$10))-1,"na")</f>
        <v>na</v>
      </c>
      <c r="M61" s="96" t="str">
        <f>IFERROR(($G61/(F61*Deflactor!$I$11))-1,"na")</f>
        <v>na</v>
      </c>
      <c r="N61" s="89"/>
    </row>
    <row r="62" spans="1:14" ht="30" customHeight="1" x14ac:dyDescent="0.3">
      <c r="A62" s="86" t="s">
        <v>374</v>
      </c>
      <c r="B62" s="87">
        <v>0</v>
      </c>
      <c r="C62" s="88">
        <v>0</v>
      </c>
      <c r="D62" s="88">
        <v>0</v>
      </c>
      <c r="E62" s="88">
        <v>0</v>
      </c>
      <c r="F62" s="88">
        <v>0</v>
      </c>
      <c r="G62" s="88">
        <v>0</v>
      </c>
      <c r="H62" s="99"/>
      <c r="I62" s="96" t="str">
        <f>IFERROR(($G62/(B62*Deflactor!$I$7))-1,"na")</f>
        <v>na</v>
      </c>
      <c r="J62" s="96" t="str">
        <f>IFERROR(($G62/(C62*Deflactor!$I$8))-1,"na")</f>
        <v>na</v>
      </c>
      <c r="K62" s="96" t="str">
        <f>IFERROR(($G62/(D62*Deflactor!$I$9))-1,"na")</f>
        <v>na</v>
      </c>
      <c r="L62" s="96" t="str">
        <f>IFERROR(($G62/(E62*Deflactor!$I$10))-1,"na")</f>
        <v>na</v>
      </c>
      <c r="M62" s="96" t="str">
        <f>IFERROR(($G62/(F62*Deflactor!$I$11))-1,"na")</f>
        <v>na</v>
      </c>
      <c r="N62" s="89"/>
    </row>
    <row r="63" spans="1:14" ht="30" customHeight="1" x14ac:dyDescent="0.3">
      <c r="A63" s="86" t="s">
        <v>375</v>
      </c>
      <c r="B63" s="87">
        <v>0</v>
      </c>
      <c r="C63" s="88">
        <v>0</v>
      </c>
      <c r="D63" s="88">
        <v>0</v>
      </c>
      <c r="E63" s="88">
        <v>20000</v>
      </c>
      <c r="F63" s="88">
        <v>20054</v>
      </c>
      <c r="G63" s="88">
        <v>18664.18</v>
      </c>
      <c r="H63" s="99"/>
      <c r="I63" s="96" t="str">
        <f>IFERROR(($G63/(B63*Deflactor!$I$7))-1,"na")</f>
        <v>na</v>
      </c>
      <c r="J63" s="96" t="str">
        <f>IFERROR(($G63/(C63*Deflactor!$I$8))-1,"na")</f>
        <v>na</v>
      </c>
      <c r="K63" s="96" t="str">
        <f>IFERROR(($G63/(D63*Deflactor!$I$9))-1,"na")</f>
        <v>na</v>
      </c>
      <c r="L63" s="96">
        <f>IFERROR(($G63/(E63*Deflactor!$I$10))-1,"na")</f>
        <v>-0.16092934124330482</v>
      </c>
      <c r="M63" s="96">
        <f>IFERROR(($G63/(F63*Deflactor!$I$11))-1,"na")</f>
        <v>-0.10928015951902048</v>
      </c>
      <c r="N63" s="89"/>
    </row>
    <row r="64" spans="1:14" ht="30" customHeight="1" x14ac:dyDescent="0.3">
      <c r="A64" s="86" t="s">
        <v>376</v>
      </c>
      <c r="B64" s="87">
        <v>0</v>
      </c>
      <c r="C64" s="88">
        <v>0</v>
      </c>
      <c r="D64" s="88">
        <v>0</v>
      </c>
      <c r="E64" s="88">
        <v>0</v>
      </c>
      <c r="F64" s="88">
        <v>0</v>
      </c>
      <c r="G64" s="88">
        <v>0</v>
      </c>
      <c r="H64" s="99"/>
      <c r="I64" s="96" t="str">
        <f>IFERROR(($G64/(B64*Deflactor!$I$7))-1,"na")</f>
        <v>na</v>
      </c>
      <c r="J64" s="96" t="str">
        <f>IFERROR(($G64/(C64*Deflactor!$I$8))-1,"na")</f>
        <v>na</v>
      </c>
      <c r="K64" s="96" t="str">
        <f>IFERROR(($G64/(D64*Deflactor!$I$9))-1,"na")</f>
        <v>na</v>
      </c>
      <c r="L64" s="96" t="str">
        <f>IFERROR(($G64/(E64*Deflactor!$I$10))-1,"na")</f>
        <v>na</v>
      </c>
      <c r="M64" s="96" t="str">
        <f>IFERROR(($G64/(F64*Deflactor!$I$11))-1,"na")</f>
        <v>na</v>
      </c>
      <c r="N64" s="89"/>
    </row>
    <row r="65" spans="1:14" ht="30" customHeight="1" x14ac:dyDescent="0.3">
      <c r="A65" s="86" t="s">
        <v>377</v>
      </c>
      <c r="B65" s="87">
        <v>0</v>
      </c>
      <c r="C65" s="88">
        <v>0</v>
      </c>
      <c r="D65" s="88">
        <v>0</v>
      </c>
      <c r="E65" s="88">
        <v>0</v>
      </c>
      <c r="F65" s="88">
        <v>0</v>
      </c>
      <c r="G65" s="88">
        <v>0</v>
      </c>
      <c r="H65" s="99"/>
      <c r="I65" s="96" t="str">
        <f>IFERROR(($G65/(B65*Deflactor!$I$7))-1,"na")</f>
        <v>na</v>
      </c>
      <c r="J65" s="96" t="str">
        <f>IFERROR(($G65/(C65*Deflactor!$I$8))-1,"na")</f>
        <v>na</v>
      </c>
      <c r="K65" s="96" t="str">
        <f>IFERROR(($G65/(D65*Deflactor!$I$9))-1,"na")</f>
        <v>na</v>
      </c>
      <c r="L65" s="96" t="str">
        <f>IFERROR(($G65/(E65*Deflactor!$I$10))-1,"na")</f>
        <v>na</v>
      </c>
      <c r="M65" s="96" t="str">
        <f>IFERROR(($G65/(F65*Deflactor!$I$11))-1,"na")</f>
        <v>na</v>
      </c>
      <c r="N65" s="89"/>
    </row>
    <row r="66" spans="1:14" ht="30" customHeight="1" x14ac:dyDescent="0.3">
      <c r="A66" s="86" t="s">
        <v>378</v>
      </c>
      <c r="B66" s="87">
        <v>0</v>
      </c>
      <c r="C66" s="88">
        <v>0</v>
      </c>
      <c r="D66" s="88">
        <v>0</v>
      </c>
      <c r="E66" s="88">
        <v>0</v>
      </c>
      <c r="F66" s="88">
        <v>0</v>
      </c>
      <c r="G66" s="88">
        <v>0</v>
      </c>
      <c r="H66" s="99"/>
      <c r="I66" s="96" t="str">
        <f>IFERROR(($G66/(B66*Deflactor!$I$7))-1,"na")</f>
        <v>na</v>
      </c>
      <c r="J66" s="96" t="str">
        <f>IFERROR(($G66/(C66*Deflactor!$I$8))-1,"na")</f>
        <v>na</v>
      </c>
      <c r="K66" s="96" t="str">
        <f>IFERROR(($G66/(D66*Deflactor!$I$9))-1,"na")</f>
        <v>na</v>
      </c>
      <c r="L66" s="96" t="str">
        <f>IFERROR(($G66/(E66*Deflactor!$I$10))-1,"na")</f>
        <v>na</v>
      </c>
      <c r="M66" s="96" t="str">
        <f>IFERROR(($G66/(F66*Deflactor!$I$11))-1,"na")</f>
        <v>na</v>
      </c>
      <c r="N66" s="89"/>
    </row>
    <row r="67" spans="1:14" ht="30" customHeight="1" x14ac:dyDescent="0.3">
      <c r="A67" s="86" t="s">
        <v>379</v>
      </c>
      <c r="B67" s="87">
        <v>0</v>
      </c>
      <c r="C67" s="88">
        <v>0</v>
      </c>
      <c r="D67" s="88">
        <v>0</v>
      </c>
      <c r="E67" s="88">
        <v>0</v>
      </c>
      <c r="F67" s="88">
        <v>0</v>
      </c>
      <c r="G67" s="88">
        <v>0</v>
      </c>
      <c r="H67" s="99"/>
      <c r="I67" s="96" t="str">
        <f>IFERROR(($G67/(B67*Deflactor!$I$7))-1,"na")</f>
        <v>na</v>
      </c>
      <c r="J67" s="96" t="str">
        <f>IFERROR(($G67/(C67*Deflactor!$I$8))-1,"na")</f>
        <v>na</v>
      </c>
      <c r="K67" s="96" t="str">
        <f>IFERROR(($G67/(D67*Deflactor!$I$9))-1,"na")</f>
        <v>na</v>
      </c>
      <c r="L67" s="96" t="str">
        <f>IFERROR(($G67/(E67*Deflactor!$I$10))-1,"na")</f>
        <v>na</v>
      </c>
      <c r="M67" s="96" t="str">
        <f>IFERROR(($G67/(F67*Deflactor!$I$11))-1,"na")</f>
        <v>na</v>
      </c>
      <c r="N67" s="89"/>
    </row>
    <row r="68" spans="1:14" ht="30" customHeight="1" x14ac:dyDescent="0.3">
      <c r="A68" s="90" t="s">
        <v>380</v>
      </c>
      <c r="B68" s="91">
        <v>0</v>
      </c>
      <c r="C68" s="92">
        <v>0</v>
      </c>
      <c r="D68" s="92">
        <v>0</v>
      </c>
      <c r="E68" s="92">
        <v>0</v>
      </c>
      <c r="F68" s="92">
        <v>0</v>
      </c>
      <c r="G68" s="92">
        <v>0</v>
      </c>
      <c r="H68" s="100"/>
      <c r="I68" s="97" t="str">
        <f>IFERROR(($G68/(B68*Deflactor!$I$7))-1,"na")</f>
        <v>na</v>
      </c>
      <c r="J68" s="97" t="str">
        <f>IFERROR(($G68/(C68*Deflactor!$I$8))-1,"na")</f>
        <v>na</v>
      </c>
      <c r="K68" s="97" t="str">
        <f>IFERROR(($G68/(D68*Deflactor!$I$9))-1,"na")</f>
        <v>na</v>
      </c>
      <c r="L68" s="97" t="str">
        <f>IFERROR(($G68/(E68*Deflactor!$I$10))-1,"na")</f>
        <v>na</v>
      </c>
      <c r="M68" s="97" t="str">
        <f>IFERROR(($G68/(F68*Deflactor!$I$11))-1,"na")</f>
        <v>na</v>
      </c>
      <c r="N68" s="93"/>
    </row>
    <row r="70" spans="1:14" x14ac:dyDescent="0.3">
      <c r="A70" s="3" t="s">
        <v>516</v>
      </c>
    </row>
    <row r="71" spans="1:14" x14ac:dyDescent="0.3">
      <c r="A71" s="3" t="s">
        <v>514</v>
      </c>
    </row>
    <row r="72" spans="1:14" x14ac:dyDescent="0.3">
      <c r="A72" s="2" t="s">
        <v>26</v>
      </c>
    </row>
    <row r="73" spans="1:14" x14ac:dyDescent="0.3">
      <c r="A73" s="2" t="s">
        <v>28</v>
      </c>
    </row>
    <row r="74" spans="1:14" x14ac:dyDescent="0.3">
      <c r="A74" s="3" t="s">
        <v>527</v>
      </c>
    </row>
    <row r="75" spans="1:14" x14ac:dyDescent="0.3">
      <c r="A75" s="3" t="s">
        <v>319</v>
      </c>
    </row>
    <row r="76" spans="1:14" x14ac:dyDescent="0.3">
      <c r="A76" s="3" t="s">
        <v>22</v>
      </c>
    </row>
    <row r="77" spans="1:14" x14ac:dyDescent="0.3">
      <c r="A77" s="4" t="s">
        <v>526</v>
      </c>
    </row>
    <row r="78" spans="1:14" x14ac:dyDescent="0.3">
      <c r="A78" s="3"/>
    </row>
    <row r="81" spans="2:10" x14ac:dyDescent="0.3">
      <c r="B81" s="66"/>
      <c r="C81" s="67"/>
      <c r="D81" s="67"/>
      <c r="E81" s="67"/>
      <c r="F81" s="67"/>
      <c r="I81" s="68"/>
      <c r="J81" s="69"/>
    </row>
    <row r="82" spans="2:10" x14ac:dyDescent="0.3">
      <c r="B82" s="67"/>
      <c r="C82" s="67"/>
      <c r="D82" s="67"/>
      <c r="E82" s="67"/>
      <c r="F82" s="67"/>
    </row>
    <row r="83" spans="2:10" x14ac:dyDescent="0.3">
      <c r="B83" s="67"/>
      <c r="C83" s="67"/>
      <c r="D83" s="67"/>
      <c r="E83" s="67"/>
      <c r="F83" s="67"/>
    </row>
  </sheetData>
  <sheetProtection algorithmName="SHA-512" hashValue="3ikkWI7KA+IXkw7vaThM/yRBa75hoOCAj9MhvjAMclK3KvJhJbL4i82/jZ1uLb94Kw9XT+I8wyAHZ6l61inakA==" saltValue="yEEZYWWD2nlOrQoYKbnoYg==" spinCount="100000" sheet="1" objects="1" scenarios="1"/>
  <mergeCells count="5">
    <mergeCell ref="A4:A7"/>
    <mergeCell ref="I4:M5"/>
    <mergeCell ref="N4:N7"/>
    <mergeCell ref="B6:B7"/>
    <mergeCell ref="I6:I7"/>
  </mergeCells>
  <conditionalFormatting sqref="B8:F8">
    <cfRule type="cellIs" dxfId="116" priority="2" operator="equal">
      <formula>""""""</formula>
    </cfRule>
  </conditionalFormatting>
  <conditionalFormatting sqref="G8">
    <cfRule type="cellIs" dxfId="115" priority="1" operator="equal">
      <formula>""""""</formula>
    </cfRule>
  </conditionalFormatting>
  <dataValidations disablePrompts="1" count="3">
    <dataValidation allowBlank="1" showInputMessage="1" showErrorMessage="1" promptTitle="No modificable" prompt="Esta celda no puede ser modificada." sqref="I8:M68" xr:uid="{00000000-0002-0000-0100-000000000000}"/>
    <dataValidation type="list" allowBlank="1" showInputMessage="1" showErrorMessage="1" promptTitle="Selección institución" prompt="Seleccione el nombre del ente público que reporta" sqref="B2" xr:uid="{00000000-0002-0000-0100-000001000000}">
      <formula1>INDIRECT($B$1)</formula1>
    </dataValidation>
    <dataValidation type="list" allowBlank="1" showInputMessage="1" showErrorMessage="1" promptTitle="Selección ramo" prompt="Seleccione el nombre del ramo correspondiente" sqref="B1" xr:uid="{00000000-0002-0000-0100-000002000000}">
      <formula1>ramo</formula1>
    </dataValidation>
  </dataValidations>
  <pageMargins left="0.70866141732283472" right="0.70866141732283472" top="0.74803149606299213" bottom="0.74803149606299213" header="0.31496062992125984" footer="0.31496062992125984"/>
  <pageSetup scale="35" orientation="landscape"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workbookViewId="0">
      <selection activeCell="B2" sqref="B2"/>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0"/>
      <c r="D1" s="220"/>
      <c r="E1" s="220"/>
    </row>
    <row r="2" spans="1:13" s="218" customFormat="1" ht="24" customHeight="1" x14ac:dyDescent="0.25">
      <c r="A2" s="222" t="s">
        <v>540</v>
      </c>
      <c r="B2" s="219" t="s">
        <v>307</v>
      </c>
      <c r="C2" s="220"/>
      <c r="D2" s="220"/>
      <c r="E2" s="220"/>
    </row>
    <row r="3" spans="1:13" s="218" customFormat="1" ht="24" customHeight="1" x14ac:dyDescent="0.25">
      <c r="A3" s="223" t="s">
        <v>381</v>
      </c>
    </row>
    <row r="4" spans="1:13" ht="15.75" customHeight="1" x14ac:dyDescent="0.3">
      <c r="A4" s="225" t="s">
        <v>0</v>
      </c>
      <c r="B4" s="57" t="s">
        <v>385</v>
      </c>
      <c r="C4" s="56"/>
      <c r="D4" s="57"/>
      <c r="E4" s="57"/>
      <c r="F4" s="57"/>
      <c r="G4" s="57"/>
      <c r="H4" s="57"/>
      <c r="I4" s="234" t="s">
        <v>386</v>
      </c>
      <c r="J4" s="234"/>
      <c r="K4" s="234"/>
      <c r="L4" s="234"/>
      <c r="M4" s="234"/>
    </row>
    <row r="5" spans="1:13" ht="16.5" x14ac:dyDescent="0.3">
      <c r="A5" s="225"/>
      <c r="B5" s="58" t="s">
        <v>387</v>
      </c>
      <c r="C5" s="58"/>
      <c r="D5" s="58"/>
      <c r="E5" s="58"/>
      <c r="F5" s="58"/>
      <c r="G5" s="58"/>
      <c r="H5" s="58"/>
      <c r="I5" s="234"/>
      <c r="J5" s="234"/>
      <c r="K5" s="234"/>
      <c r="L5" s="234"/>
      <c r="M5" s="234"/>
    </row>
    <row r="6" spans="1:13" ht="16.5" x14ac:dyDescent="0.3">
      <c r="A6" s="225"/>
      <c r="B6" s="228" t="s">
        <v>27</v>
      </c>
      <c r="C6" s="59" t="s">
        <v>24</v>
      </c>
      <c r="D6" s="59"/>
      <c r="E6" s="59"/>
      <c r="F6" s="59"/>
      <c r="G6" s="59"/>
      <c r="H6" s="59"/>
      <c r="I6" s="228" t="s">
        <v>20</v>
      </c>
      <c r="J6" s="59" t="s">
        <v>25</v>
      </c>
      <c r="K6" s="59"/>
      <c r="L6" s="59"/>
      <c r="M6" s="59"/>
    </row>
    <row r="7" spans="1:13" s="61" customFormat="1" ht="16.5" customHeight="1" x14ac:dyDescent="0.3">
      <c r="A7" s="226"/>
      <c r="B7" s="229"/>
      <c r="C7" s="60" t="s">
        <v>10</v>
      </c>
      <c r="D7" s="60" t="s">
        <v>11</v>
      </c>
      <c r="E7" s="60" t="s">
        <v>12</v>
      </c>
      <c r="F7" s="60" t="s">
        <v>13</v>
      </c>
      <c r="G7" s="60" t="s">
        <v>14</v>
      </c>
      <c r="H7" s="60" t="s">
        <v>15</v>
      </c>
      <c r="I7" s="229"/>
      <c r="J7" s="60" t="s">
        <v>18</v>
      </c>
      <c r="K7" s="60" t="s">
        <v>19</v>
      </c>
      <c r="L7" s="60" t="s">
        <v>16</v>
      </c>
      <c r="M7" s="60" t="s">
        <v>17</v>
      </c>
    </row>
    <row r="8" spans="1:13" ht="19.5" customHeight="1" x14ac:dyDescent="0.3">
      <c r="A8" s="62" t="s">
        <v>1</v>
      </c>
      <c r="B8" s="102">
        <f t="shared" ref="B8:G8" si="0">IF(COUNTBLANK(B9:B17)&gt;0,"",SUM(B9,B12,B15))</f>
        <v>100</v>
      </c>
      <c r="C8" s="80">
        <f t="shared" si="0"/>
        <v>85</v>
      </c>
      <c r="D8" s="80">
        <f t="shared" si="0"/>
        <v>85</v>
      </c>
      <c r="E8" s="80">
        <f t="shared" si="0"/>
        <v>85</v>
      </c>
      <c r="F8" s="80">
        <f t="shared" si="0"/>
        <v>85</v>
      </c>
      <c r="G8" s="80">
        <f t="shared" si="0"/>
        <v>85</v>
      </c>
      <c r="H8" s="107"/>
      <c r="I8" s="109">
        <f t="shared" ref="I8:M9" si="1">IF(COUNTBLANK($B8:$G8)&gt;0,"",$G8-B8)</f>
        <v>-15</v>
      </c>
      <c r="J8" s="109">
        <f t="shared" si="1"/>
        <v>0</v>
      </c>
      <c r="K8" s="109">
        <f t="shared" si="1"/>
        <v>0</v>
      </c>
      <c r="L8" s="109">
        <f t="shared" si="1"/>
        <v>0</v>
      </c>
      <c r="M8" s="110">
        <f t="shared" si="1"/>
        <v>0</v>
      </c>
    </row>
    <row r="9" spans="1:13" ht="19.5" customHeight="1" x14ac:dyDescent="0.3">
      <c r="A9" s="63" t="s">
        <v>382</v>
      </c>
      <c r="B9" s="103">
        <f>IF(COUNTBLANK(B10:B11)&gt;0,"",SUM(B10:B11))</f>
        <v>66</v>
      </c>
      <c r="C9" s="104">
        <f t="shared" ref="C9:G9" si="2">IF(COUNTBLANK(C10:C11)&gt;0,"",SUM(C10:C11))</f>
        <v>51</v>
      </c>
      <c r="D9" s="104">
        <f t="shared" si="2"/>
        <v>51</v>
      </c>
      <c r="E9" s="104">
        <f t="shared" si="2"/>
        <v>51</v>
      </c>
      <c r="F9" s="104">
        <f t="shared" si="2"/>
        <v>51</v>
      </c>
      <c r="G9" s="104">
        <f t="shared" si="2"/>
        <v>51</v>
      </c>
      <c r="H9" s="108"/>
      <c r="I9" s="111">
        <f t="shared" si="1"/>
        <v>-15</v>
      </c>
      <c r="J9" s="111">
        <f t="shared" si="1"/>
        <v>0</v>
      </c>
      <c r="K9" s="111">
        <f t="shared" si="1"/>
        <v>0</v>
      </c>
      <c r="L9" s="111">
        <f t="shared" si="1"/>
        <v>0</v>
      </c>
      <c r="M9" s="112">
        <f t="shared" si="1"/>
        <v>0</v>
      </c>
    </row>
    <row r="10" spans="1:13" ht="19.5" customHeight="1" x14ac:dyDescent="0.3">
      <c r="A10" s="64" t="s">
        <v>602</v>
      </c>
      <c r="B10" s="47">
        <v>62</v>
      </c>
      <c r="C10" s="48">
        <v>50</v>
      </c>
      <c r="D10" s="48">
        <v>50</v>
      </c>
      <c r="E10" s="48">
        <v>50</v>
      </c>
      <c r="F10" s="48">
        <v>50</v>
      </c>
      <c r="G10" s="48">
        <v>50</v>
      </c>
      <c r="H10" s="49"/>
      <c r="I10" s="113">
        <f t="shared" ref="I10:I14" si="3">IF(COUNTBLANK($B10:$G10)&gt;0,"",$G10-B10)</f>
        <v>-12</v>
      </c>
      <c r="J10" s="113">
        <f t="shared" ref="J10:J17" si="4">IF(COUNTBLANK($B10:$G10)&gt;0,"",$G10-C10)</f>
        <v>0</v>
      </c>
      <c r="K10" s="113">
        <f t="shared" ref="K10:K16" si="5">IF(COUNTBLANK($B10:$G10)&gt;0,"",$G10-D10)</f>
        <v>0</v>
      </c>
      <c r="L10" s="113">
        <f t="shared" ref="L10:L17" si="6">IF(COUNTBLANK($B10:$G10)&gt;0,"",$G10-E10)</f>
        <v>0</v>
      </c>
      <c r="M10" s="114">
        <f t="shared" ref="M10:M17" si="7">IF(COUNTBLANK($B10:$G10)&gt;0,"",$G10-F10)</f>
        <v>0</v>
      </c>
    </row>
    <row r="11" spans="1:13" ht="19.5" customHeight="1" x14ac:dyDescent="0.3">
      <c r="A11" s="64" t="s">
        <v>603</v>
      </c>
      <c r="B11" s="47">
        <v>4</v>
      </c>
      <c r="C11" s="48">
        <v>1</v>
      </c>
      <c r="D11" s="48">
        <v>1</v>
      </c>
      <c r="E11" s="48">
        <v>1</v>
      </c>
      <c r="F11" s="48">
        <v>1</v>
      </c>
      <c r="G11" s="48">
        <v>1</v>
      </c>
      <c r="H11" s="49"/>
      <c r="I11" s="113">
        <f t="shared" si="3"/>
        <v>-3</v>
      </c>
      <c r="J11" s="113">
        <f t="shared" si="4"/>
        <v>0</v>
      </c>
      <c r="K11" s="113">
        <f t="shared" si="5"/>
        <v>0</v>
      </c>
      <c r="L11" s="113">
        <f t="shared" si="6"/>
        <v>0</v>
      </c>
      <c r="M11" s="114">
        <f t="shared" si="7"/>
        <v>0</v>
      </c>
    </row>
    <row r="12" spans="1:13" ht="19.5" customHeight="1" x14ac:dyDescent="0.3">
      <c r="A12" s="63" t="s">
        <v>383</v>
      </c>
      <c r="B12" s="105">
        <f>IF(COUNTBLANK(B13:B14)&gt;0,"",SUM(B13:B14))</f>
        <v>0</v>
      </c>
      <c r="C12" s="106">
        <f t="shared" ref="C12:G12" si="8">IF(COUNTBLANK(C13:C14)&gt;0,"",SUM(C13:C14))</f>
        <v>0</v>
      </c>
      <c r="D12" s="106">
        <f t="shared" si="8"/>
        <v>0</v>
      </c>
      <c r="E12" s="106">
        <f t="shared" si="8"/>
        <v>0</v>
      </c>
      <c r="F12" s="106">
        <f t="shared" si="8"/>
        <v>0</v>
      </c>
      <c r="G12" s="106">
        <f t="shared" si="8"/>
        <v>0</v>
      </c>
      <c r="H12" s="108"/>
      <c r="I12" s="111">
        <f>IF(COUNTBLANK($B12:$G12)&gt;0,"",$G12-B12)</f>
        <v>0</v>
      </c>
      <c r="J12" s="111">
        <f t="shared" si="4"/>
        <v>0</v>
      </c>
      <c r="K12" s="111">
        <f t="shared" si="5"/>
        <v>0</v>
      </c>
      <c r="L12" s="111">
        <f t="shared" si="6"/>
        <v>0</v>
      </c>
      <c r="M12" s="112">
        <f>IF(COUNTBLANK($B12:$G12)&gt;0,"",$G12-F12)</f>
        <v>0</v>
      </c>
    </row>
    <row r="13" spans="1:13" ht="19.5" customHeight="1" x14ac:dyDescent="0.3">
      <c r="A13" s="64"/>
      <c r="B13" s="47">
        <v>0</v>
      </c>
      <c r="C13" s="48">
        <v>0</v>
      </c>
      <c r="D13" s="48">
        <v>0</v>
      </c>
      <c r="E13" s="48">
        <v>0</v>
      </c>
      <c r="F13" s="48">
        <v>0</v>
      </c>
      <c r="G13" s="48">
        <v>0</v>
      </c>
      <c r="H13" s="49"/>
      <c r="I13" s="113">
        <f t="shared" si="3"/>
        <v>0</v>
      </c>
      <c r="J13" s="113">
        <f t="shared" si="4"/>
        <v>0</v>
      </c>
      <c r="K13" s="113">
        <f t="shared" si="5"/>
        <v>0</v>
      </c>
      <c r="L13" s="113">
        <f t="shared" si="6"/>
        <v>0</v>
      </c>
      <c r="M13" s="114">
        <f t="shared" si="7"/>
        <v>0</v>
      </c>
    </row>
    <row r="14" spans="1:13" ht="19.5" customHeight="1" x14ac:dyDescent="0.3">
      <c r="A14" s="64"/>
      <c r="B14" s="47">
        <v>0</v>
      </c>
      <c r="C14" s="48">
        <v>0</v>
      </c>
      <c r="D14" s="48">
        <v>0</v>
      </c>
      <c r="E14" s="48">
        <v>0</v>
      </c>
      <c r="F14" s="48">
        <v>0</v>
      </c>
      <c r="G14" s="48">
        <v>0</v>
      </c>
      <c r="H14" s="49"/>
      <c r="I14" s="113">
        <f t="shared" si="3"/>
        <v>0</v>
      </c>
      <c r="J14" s="113">
        <f t="shared" si="4"/>
        <v>0</v>
      </c>
      <c r="K14" s="113">
        <f t="shared" si="5"/>
        <v>0</v>
      </c>
      <c r="L14" s="113">
        <f t="shared" si="6"/>
        <v>0</v>
      </c>
      <c r="M14" s="114">
        <f t="shared" si="7"/>
        <v>0</v>
      </c>
    </row>
    <row r="15" spans="1:13" ht="19.5" customHeight="1" x14ac:dyDescent="0.3">
      <c r="A15" s="63" t="s">
        <v>384</v>
      </c>
      <c r="B15" s="105">
        <f>IF(COUNTBLANK(B16:B17)&gt;0,"",SUM(B16:B17))</f>
        <v>34</v>
      </c>
      <c r="C15" s="106">
        <f t="shared" ref="C15:G15" si="9">IF(COUNTBLANK(C16:C17)&gt;0,"",SUM(C16:C17))</f>
        <v>34</v>
      </c>
      <c r="D15" s="106">
        <f t="shared" si="9"/>
        <v>34</v>
      </c>
      <c r="E15" s="106">
        <f t="shared" si="9"/>
        <v>34</v>
      </c>
      <c r="F15" s="106">
        <f t="shared" si="9"/>
        <v>34</v>
      </c>
      <c r="G15" s="106">
        <f t="shared" si="9"/>
        <v>34</v>
      </c>
      <c r="H15" s="108"/>
      <c r="I15" s="111">
        <f>IF(COUNTBLANK($B15:$G15)&gt;0,"",$G15-B15)</f>
        <v>0</v>
      </c>
      <c r="J15" s="111">
        <f t="shared" si="4"/>
        <v>0</v>
      </c>
      <c r="K15" s="111">
        <f t="shared" si="5"/>
        <v>0</v>
      </c>
      <c r="L15" s="111">
        <f t="shared" si="6"/>
        <v>0</v>
      </c>
      <c r="M15" s="112">
        <f t="shared" si="7"/>
        <v>0</v>
      </c>
    </row>
    <row r="16" spans="1:13" ht="19.5" customHeight="1" x14ac:dyDescent="0.3">
      <c r="A16" s="64" t="s">
        <v>604</v>
      </c>
      <c r="B16" s="47">
        <v>34</v>
      </c>
      <c r="C16" s="48">
        <v>34</v>
      </c>
      <c r="D16" s="48">
        <v>34</v>
      </c>
      <c r="E16" s="48">
        <v>34</v>
      </c>
      <c r="F16" s="48">
        <v>34</v>
      </c>
      <c r="G16" s="48">
        <v>34</v>
      </c>
      <c r="H16" s="49"/>
      <c r="I16" s="113">
        <f>IF(COUNTBLANK($B16:$G16)&gt;0,"",$G16-B16)</f>
        <v>0</v>
      </c>
      <c r="J16" s="113">
        <f t="shared" si="4"/>
        <v>0</v>
      </c>
      <c r="K16" s="113">
        <f t="shared" si="5"/>
        <v>0</v>
      </c>
      <c r="L16" s="113">
        <f t="shared" si="6"/>
        <v>0</v>
      </c>
      <c r="M16" s="114">
        <f t="shared" si="7"/>
        <v>0</v>
      </c>
    </row>
    <row r="17" spans="1:13" ht="19.5" customHeight="1" x14ac:dyDescent="0.3">
      <c r="A17" s="65"/>
      <c r="B17" s="52">
        <v>0</v>
      </c>
      <c r="C17" s="53">
        <v>0</v>
      </c>
      <c r="D17" s="53">
        <v>0</v>
      </c>
      <c r="E17" s="53">
        <v>0</v>
      </c>
      <c r="F17" s="53">
        <v>0</v>
      </c>
      <c r="G17" s="53">
        <v>0</v>
      </c>
      <c r="H17" s="54"/>
      <c r="I17" s="115">
        <f>IF(COUNTBLANK($B17:$G17)&gt;0,"",$G17-B17)</f>
        <v>0</v>
      </c>
      <c r="J17" s="116">
        <f t="shared" si="4"/>
        <v>0</v>
      </c>
      <c r="K17" s="116">
        <f>IF(COUNTBLANK($B17:$G17)&gt;0,"",$G17-D17)</f>
        <v>0</v>
      </c>
      <c r="L17" s="116">
        <f t="shared" si="6"/>
        <v>0</v>
      </c>
      <c r="M17" s="117">
        <f t="shared" si="7"/>
        <v>0</v>
      </c>
    </row>
    <row r="19" spans="1:13" x14ac:dyDescent="0.3">
      <c r="A19" s="3" t="s">
        <v>528</v>
      </c>
    </row>
    <row r="20" spans="1:13" x14ac:dyDescent="0.3">
      <c r="A20" s="3" t="s">
        <v>507</v>
      </c>
    </row>
    <row r="21" spans="1:13" x14ac:dyDescent="0.3">
      <c r="A21" s="2" t="s">
        <v>515</v>
      </c>
    </row>
    <row r="22" spans="1:13" x14ac:dyDescent="0.3">
      <c r="A22" s="2" t="s">
        <v>28</v>
      </c>
    </row>
    <row r="23" spans="1:13" x14ac:dyDescent="0.3">
      <c r="A23" s="3" t="s">
        <v>22</v>
      </c>
    </row>
    <row r="24" spans="1:13" x14ac:dyDescent="0.3">
      <c r="A24" s="4" t="s">
        <v>529</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nxLVw89QRimyq4IvQwfWXyN7DhzHiTt9yt+OZwfstN1KmXHGneUr7AAcIHwiKozi/uR8W6nW44j5uWG2IXK4DQ==" saltValue="7VdeU5jFBllSZC6v0rQi6g==" spinCount="100000" sheet="1" objects="1" scenarios="1"/>
  <mergeCells count="4">
    <mergeCell ref="A4:A7"/>
    <mergeCell ref="I4:M5"/>
    <mergeCell ref="B6:B7"/>
    <mergeCell ref="I6:I7"/>
  </mergeCells>
  <conditionalFormatting sqref="B8:F9">
    <cfRule type="cellIs" dxfId="114" priority="2" operator="equal">
      <formula>""""""</formula>
    </cfRule>
  </conditionalFormatting>
  <conditionalFormatting sqref="G8:G9">
    <cfRule type="cellIs" dxfId="113" priority="1" operator="equal">
      <formula>""""""</formula>
    </cfRule>
  </conditionalFormatting>
  <dataValidations count="3">
    <dataValidation allowBlank="1" showInputMessage="1" showErrorMessage="1" promptTitle="No modificable" prompt="Esta celda no puede ser modificada." sqref="I8:M17" xr:uid="{00000000-0002-0000-0200-000000000000}"/>
    <dataValidation type="list" allowBlank="1" showInputMessage="1" showErrorMessage="1" promptTitle="Selección ramo" prompt="Seleccione el nombre del ramo correspondiente" sqref="B1" xr:uid="{00000000-0002-0000-0200-000001000000}">
      <formula1>ramo</formula1>
    </dataValidation>
    <dataValidation type="list" allowBlank="1" showInputMessage="1" showErrorMessage="1" promptTitle="Selección institución" prompt="Seleccione el nombre del ente público que reporta" sqref="B2" xr:uid="{00000000-0002-0000-0200-000002000000}">
      <formula1>INDIRECT($B$1)</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workbookViewId="0">
      <selection activeCell="B2" sqref="B2"/>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0"/>
      <c r="D1" s="220"/>
      <c r="E1" s="220"/>
    </row>
    <row r="2" spans="1:13" s="218" customFormat="1" ht="24" customHeight="1" x14ac:dyDescent="0.25">
      <c r="A2" s="222" t="s">
        <v>540</v>
      </c>
      <c r="B2" s="219" t="s">
        <v>307</v>
      </c>
      <c r="C2" s="220"/>
      <c r="D2" s="220"/>
      <c r="E2" s="220"/>
    </row>
    <row r="3" spans="1:13" s="218" customFormat="1" ht="24" customHeight="1" x14ac:dyDescent="0.25">
      <c r="A3" s="223" t="s">
        <v>388</v>
      </c>
    </row>
    <row r="4" spans="1:13" ht="15.75" customHeight="1" x14ac:dyDescent="0.3">
      <c r="A4" s="225" t="s">
        <v>0</v>
      </c>
      <c r="B4" s="57" t="s">
        <v>389</v>
      </c>
      <c r="C4" s="56"/>
      <c r="D4" s="57"/>
      <c r="E4" s="57"/>
      <c r="F4" s="57"/>
      <c r="G4" s="57"/>
      <c r="H4" s="57"/>
      <c r="I4" s="234" t="s">
        <v>23</v>
      </c>
      <c r="J4" s="234"/>
      <c r="K4" s="234"/>
      <c r="L4" s="234"/>
      <c r="M4" s="234"/>
    </row>
    <row r="5" spans="1:13" ht="16.5" x14ac:dyDescent="0.3">
      <c r="A5" s="225"/>
      <c r="B5" s="58" t="s">
        <v>506</v>
      </c>
      <c r="C5" s="58"/>
      <c r="D5" s="58"/>
      <c r="E5" s="58"/>
      <c r="F5" s="58"/>
      <c r="G5" s="58"/>
      <c r="H5" s="58"/>
      <c r="I5" s="234"/>
      <c r="J5" s="234"/>
      <c r="K5" s="234"/>
      <c r="L5" s="234"/>
      <c r="M5" s="234"/>
    </row>
    <row r="6" spans="1:13" ht="16.5" x14ac:dyDescent="0.3">
      <c r="A6" s="225"/>
      <c r="B6" s="228" t="s">
        <v>27</v>
      </c>
      <c r="C6" s="59" t="s">
        <v>24</v>
      </c>
      <c r="D6" s="59"/>
      <c r="E6" s="59"/>
      <c r="F6" s="59"/>
      <c r="G6" s="59"/>
      <c r="H6" s="59"/>
      <c r="I6" s="228" t="s">
        <v>20</v>
      </c>
      <c r="J6" s="59" t="s">
        <v>25</v>
      </c>
      <c r="K6" s="59"/>
      <c r="L6" s="59"/>
      <c r="M6" s="59"/>
    </row>
    <row r="7" spans="1:13" s="61" customFormat="1" x14ac:dyDescent="0.3">
      <c r="A7" s="226"/>
      <c r="B7" s="229"/>
      <c r="C7" s="60" t="s">
        <v>10</v>
      </c>
      <c r="D7" s="60" t="s">
        <v>11</v>
      </c>
      <c r="E7" s="60" t="s">
        <v>12</v>
      </c>
      <c r="F7" s="60" t="s">
        <v>13</v>
      </c>
      <c r="G7" s="60" t="s">
        <v>14</v>
      </c>
      <c r="H7" s="60" t="s">
        <v>15</v>
      </c>
      <c r="I7" s="229"/>
      <c r="J7" s="60" t="s">
        <v>18</v>
      </c>
      <c r="K7" s="60" t="s">
        <v>19</v>
      </c>
      <c r="L7" s="60" t="s">
        <v>16</v>
      </c>
      <c r="M7" s="60" t="s">
        <v>17</v>
      </c>
    </row>
    <row r="8" spans="1:13" ht="19.5" customHeight="1" x14ac:dyDescent="0.3">
      <c r="A8" s="62" t="s">
        <v>1</v>
      </c>
      <c r="B8" s="102">
        <f t="shared" ref="B8:G8" si="0">IF(COUNTBLANK(B9:B17)&gt;0,"",SUM(B9,B12,B15))</f>
        <v>26795426</v>
      </c>
      <c r="C8" s="80">
        <f t="shared" si="0"/>
        <v>23826998</v>
      </c>
      <c r="D8" s="80">
        <f t="shared" si="0"/>
        <v>24701364</v>
      </c>
      <c r="E8" s="80">
        <f t="shared" si="0"/>
        <v>21186210</v>
      </c>
      <c r="F8" s="80">
        <f t="shared" si="0"/>
        <v>19808040</v>
      </c>
      <c r="G8" s="80">
        <f t="shared" si="0"/>
        <v>26621029</v>
      </c>
      <c r="H8" s="43"/>
      <c r="I8" s="70">
        <f>IFERROR(($G8/(B8*Deflactor!$I$7))-1,"na")</f>
        <v>-0.21808456972064194</v>
      </c>
      <c r="J8" s="70">
        <f>IFERROR(($G8/(C8*Deflactor!$I$8))-1,"na")</f>
        <v>-8.3217089241448328E-2</v>
      </c>
      <c r="K8" s="70">
        <f>IFERROR(($G8/(D8*Deflactor!$I$9))-1,"na")</f>
        <v>-7.3053297487715385E-2</v>
      </c>
      <c r="L8" s="70">
        <f>IFERROR(($G8/(E8*Deflactor!$I$10))-1,"na")</f>
        <v>0.12977297498552964</v>
      </c>
      <c r="M8" s="71">
        <f>IFERROR(($G8/(F8*Deflactor!$I$11))-1,"na")</f>
        <v>0.28622384549287072</v>
      </c>
    </row>
    <row r="9" spans="1:13" ht="19.5" customHeight="1" x14ac:dyDescent="0.3">
      <c r="A9" s="63" t="s">
        <v>382</v>
      </c>
      <c r="B9" s="44">
        <f t="shared" ref="B9:G9" si="1">IF(COUNTBLANK(B10:B11)&gt;0,"",SUM(B10:B11))</f>
        <v>22397738</v>
      </c>
      <c r="C9" s="45">
        <f t="shared" si="1"/>
        <v>19149134</v>
      </c>
      <c r="D9" s="45">
        <f t="shared" si="1"/>
        <v>19864512</v>
      </c>
      <c r="E9" s="45">
        <f t="shared" si="1"/>
        <v>16184874</v>
      </c>
      <c r="F9" s="45">
        <f t="shared" si="1"/>
        <v>14418288</v>
      </c>
      <c r="G9" s="45">
        <f t="shared" si="1"/>
        <v>20810615</v>
      </c>
      <c r="H9" s="46"/>
      <c r="I9" s="72">
        <f>IFERROR(($G9/(B9*Deflactor!$I$7))-1,"na")</f>
        <v>-0.26873234293650217</v>
      </c>
      <c r="J9" s="72">
        <f>IFERROR(($G9/(C9*Deflactor!$I$8))-1,"na")</f>
        <v>-0.10824248965500149</v>
      </c>
      <c r="K9" s="72">
        <f>IFERROR(($G9/(D9*Deflactor!$I$9))-1,"na")</f>
        <v>-9.893136006212655E-2</v>
      </c>
      <c r="L9" s="72">
        <f>IFERROR(($G9/(E9*Deflactor!$I$10))-1,"na")</f>
        <v>0.15609948602073764</v>
      </c>
      <c r="M9" s="73">
        <f>IFERROR(($G9/(F9*Deflactor!$I$11))-1,"na")</f>
        <v>0.38135225568861419</v>
      </c>
    </row>
    <row r="10" spans="1:13" ht="19.5" customHeight="1" x14ac:dyDescent="0.3">
      <c r="A10" s="64" t="s">
        <v>602</v>
      </c>
      <c r="B10" s="47">
        <v>21863004</v>
      </c>
      <c r="C10" s="48">
        <v>18945014</v>
      </c>
      <c r="D10" s="48">
        <v>19660392</v>
      </c>
      <c r="E10" s="48">
        <v>15973818</v>
      </c>
      <c r="F10" s="48">
        <v>14192928</v>
      </c>
      <c r="G10" s="48">
        <v>20565911</v>
      </c>
      <c r="H10" s="49"/>
      <c r="I10" s="74">
        <f>IFERROR(($G10/(B10*Deflactor!$I$7))-1,"na")</f>
        <v>-0.25965571409051691</v>
      </c>
      <c r="J10" s="74">
        <f>IFERROR(($G10/(C10*Deflactor!$I$8))-1,"na")</f>
        <v>-0.10923320282085258</v>
      </c>
      <c r="K10" s="74">
        <f>IFERROR(($G10/(D10*Deflactor!$I$9))-1,"na")</f>
        <v>-0.10028152168531412</v>
      </c>
      <c r="L10" s="74">
        <f>IFERROR(($G10/(E10*Deflactor!$I$10))-1,"na")</f>
        <v>0.15760084785899564</v>
      </c>
      <c r="M10" s="75">
        <f>IFERROR(($G10/(F10*Deflactor!$I$11))-1,"na")</f>
        <v>0.38678512611492755</v>
      </c>
    </row>
    <row r="11" spans="1:13" ht="19.5" customHeight="1" x14ac:dyDescent="0.3">
      <c r="A11" s="64" t="s">
        <v>603</v>
      </c>
      <c r="B11" s="47">
        <v>534734</v>
      </c>
      <c r="C11" s="48">
        <v>204120</v>
      </c>
      <c r="D11" s="48">
        <v>204120</v>
      </c>
      <c r="E11" s="48">
        <v>211056</v>
      </c>
      <c r="F11" s="48">
        <v>225360</v>
      </c>
      <c r="G11" s="48">
        <v>244704</v>
      </c>
      <c r="H11" s="49"/>
      <c r="I11" s="74">
        <f>IFERROR(($G11/(B11*Deflactor!$I$7))-1,"na")</f>
        <v>-0.63983717780073657</v>
      </c>
      <c r="J11" s="74">
        <f>IFERROR(($G11/(C11*Deflactor!$I$8))-1,"na")</f>
        <v>-1.6291309971309453E-2</v>
      </c>
      <c r="K11" s="74">
        <f>IFERROR(($G11/(D11*Deflactor!$I$9))-1,"na")</f>
        <v>3.1113254748887931E-2</v>
      </c>
      <c r="L11" s="74">
        <f>IFERROR(($G11/(E11*Deflactor!$I$10))-1,"na")</f>
        <v>4.2468597742385317E-2</v>
      </c>
      <c r="M11" s="75">
        <f>IFERROR(($G11/(F11*Deflactor!$I$11))-1,"na")</f>
        <v>3.919597776000816E-2</v>
      </c>
    </row>
    <row r="12" spans="1:13" ht="19.5" customHeight="1" x14ac:dyDescent="0.3">
      <c r="A12" s="63" t="s">
        <v>383</v>
      </c>
      <c r="B12" s="50">
        <f t="shared" ref="B12:G12" si="2">IF(COUNTBLANK(B13:B14)&gt;0,"",SUM(B13:B14))</f>
        <v>0</v>
      </c>
      <c r="C12" s="51">
        <f t="shared" si="2"/>
        <v>0</v>
      </c>
      <c r="D12" s="51">
        <f t="shared" si="2"/>
        <v>0</v>
      </c>
      <c r="E12" s="51">
        <f t="shared" si="2"/>
        <v>0</v>
      </c>
      <c r="F12" s="51">
        <f t="shared" si="2"/>
        <v>0</v>
      </c>
      <c r="G12" s="51">
        <f t="shared" si="2"/>
        <v>0</v>
      </c>
      <c r="H12" s="46"/>
      <c r="I12" s="72" t="str">
        <f>IFERROR(($G12/(B12*Deflactor!$I$7))-1,"na")</f>
        <v>na</v>
      </c>
      <c r="J12" s="72" t="str">
        <f>IFERROR(($G12/(C12*Deflactor!$I$8))-1,"na")</f>
        <v>na</v>
      </c>
      <c r="K12" s="72" t="str">
        <f>IFERROR(($G12/(D12*Deflactor!$I$9))-1,"na")</f>
        <v>na</v>
      </c>
      <c r="L12" s="72" t="str">
        <f>IFERROR(($G12/(E12*Deflactor!$I$10))-1,"na")</f>
        <v>na</v>
      </c>
      <c r="M12" s="73" t="str">
        <f>IFERROR(($G12/(F12*Deflactor!$I$11))-1,"na")</f>
        <v>na</v>
      </c>
    </row>
    <row r="13" spans="1:13" ht="19.5" customHeight="1" x14ac:dyDescent="0.3">
      <c r="A13" s="64"/>
      <c r="B13" s="47">
        <v>0</v>
      </c>
      <c r="C13" s="48">
        <v>0</v>
      </c>
      <c r="D13" s="48">
        <v>0</v>
      </c>
      <c r="E13" s="48">
        <v>0</v>
      </c>
      <c r="F13" s="48">
        <v>0</v>
      </c>
      <c r="G13" s="48">
        <v>0</v>
      </c>
      <c r="H13" s="49"/>
      <c r="I13" s="74" t="str">
        <f>IFERROR(($G13/(B13*Deflactor!$I$7))-1,"na")</f>
        <v>na</v>
      </c>
      <c r="J13" s="74" t="str">
        <f>IFERROR(($G13/(C13*Deflactor!$I$8))-1,"na")</f>
        <v>na</v>
      </c>
      <c r="K13" s="74" t="str">
        <f>IFERROR(($G13/(D13*Deflactor!$I$9))-1,"na")</f>
        <v>na</v>
      </c>
      <c r="L13" s="74" t="str">
        <f>IFERROR(($G13/(E13*Deflactor!$I$10))-1,"na")</f>
        <v>na</v>
      </c>
      <c r="M13" s="75" t="str">
        <f>IFERROR(($G13/(F13*Deflactor!$I$11))-1,"na")</f>
        <v>na</v>
      </c>
    </row>
    <row r="14" spans="1:13" ht="19.5" customHeight="1" x14ac:dyDescent="0.3">
      <c r="A14" s="64"/>
      <c r="B14" s="47">
        <v>0</v>
      </c>
      <c r="C14" s="48">
        <v>0</v>
      </c>
      <c r="D14" s="48">
        <v>0</v>
      </c>
      <c r="E14" s="48">
        <v>0</v>
      </c>
      <c r="F14" s="48">
        <v>0</v>
      </c>
      <c r="G14" s="48">
        <v>0</v>
      </c>
      <c r="H14" s="49"/>
      <c r="I14" s="74" t="str">
        <f>IFERROR(($G14/(B14*Deflactor!$I$7))-1,"na")</f>
        <v>na</v>
      </c>
      <c r="J14" s="74" t="str">
        <f>IFERROR(($G14/(C14*Deflactor!$I$8))-1,"na")</f>
        <v>na</v>
      </c>
      <c r="K14" s="74" t="str">
        <f>IFERROR(($G14/(D14*Deflactor!$I$9))-1,"na")</f>
        <v>na</v>
      </c>
      <c r="L14" s="74" t="str">
        <f>IFERROR(($G14/(E14*Deflactor!$I$10))-1,"na")</f>
        <v>na</v>
      </c>
      <c r="M14" s="75" t="str">
        <f>IFERROR(($G14/(F14*Deflactor!$I$11))-1,"na")</f>
        <v>na</v>
      </c>
    </row>
    <row r="15" spans="1:13" ht="19.5" customHeight="1" x14ac:dyDescent="0.3">
      <c r="A15" s="63" t="s">
        <v>384</v>
      </c>
      <c r="B15" s="50">
        <f t="shared" ref="B15:G15" si="3">IF(COUNTBLANK(B16:B17)&gt;0,"",SUM(B16:B17))</f>
        <v>4397688</v>
      </c>
      <c r="C15" s="51">
        <f t="shared" si="3"/>
        <v>4677864</v>
      </c>
      <c r="D15" s="51">
        <f t="shared" si="3"/>
        <v>4836852</v>
      </c>
      <c r="E15" s="51">
        <f t="shared" si="3"/>
        <v>5001336</v>
      </c>
      <c r="F15" s="51">
        <f t="shared" si="3"/>
        <v>5389752</v>
      </c>
      <c r="G15" s="51">
        <f t="shared" si="3"/>
        <v>5810414</v>
      </c>
      <c r="H15" s="46"/>
      <c r="I15" s="72">
        <f>IFERROR(($G15/(B15*Deflactor!$I$7))-1,"na")</f>
        <v>3.9868144244571857E-2</v>
      </c>
      <c r="J15" s="72">
        <f>IFERROR(($G15/(C15*Deflactor!$I$8))-1,"na")</f>
        <v>1.9225980057441694E-2</v>
      </c>
      <c r="K15" s="72">
        <f>IFERROR(($G15/(D15*Deflactor!$I$9))-1,"na")</f>
        <v>3.3225555895878278E-2</v>
      </c>
      <c r="L15" s="72">
        <f>IFERROR(($G15/(E15*Deflactor!$I$10))-1,"na")</f>
        <v>4.4577486427181734E-2</v>
      </c>
      <c r="M15" s="73">
        <f>IFERROR(($G15/(F15*Deflactor!$I$11))-1,"na")</f>
        <v>3.1742968601992327E-2</v>
      </c>
    </row>
    <row r="16" spans="1:13" ht="19.5" customHeight="1" x14ac:dyDescent="0.3">
      <c r="A16" s="64" t="s">
        <v>604</v>
      </c>
      <c r="B16" s="47">
        <v>4397688</v>
      </c>
      <c r="C16" s="48">
        <v>4677864</v>
      </c>
      <c r="D16" s="48">
        <v>4836852</v>
      </c>
      <c r="E16" s="48">
        <v>5001336</v>
      </c>
      <c r="F16" s="48">
        <v>5389752</v>
      </c>
      <c r="G16" s="48">
        <v>5810414</v>
      </c>
      <c r="H16" s="49"/>
      <c r="I16" s="74">
        <f>IFERROR(($G16/(B16*Deflactor!$I$7))-1,"na")</f>
        <v>3.9868144244571857E-2</v>
      </c>
      <c r="J16" s="74">
        <f>IFERROR(($G16/(C16*Deflactor!$I$8))-1,"na")</f>
        <v>1.9225980057441694E-2</v>
      </c>
      <c r="K16" s="74">
        <f>IFERROR(($G16/(D16*Deflactor!$I$9))-1,"na")</f>
        <v>3.3225555895878278E-2</v>
      </c>
      <c r="L16" s="74">
        <f>IFERROR(($G16/(E16*Deflactor!$I$10))-1,"na")</f>
        <v>4.4577486427181734E-2</v>
      </c>
      <c r="M16" s="75">
        <f>IFERROR(($G16/(F16*Deflactor!$I$11))-1,"na")</f>
        <v>3.1742968601992327E-2</v>
      </c>
    </row>
    <row r="17" spans="1:13" ht="19.5" customHeight="1" x14ac:dyDescent="0.3">
      <c r="A17" s="65"/>
      <c r="B17" s="52">
        <v>0</v>
      </c>
      <c r="C17" s="53">
        <v>0</v>
      </c>
      <c r="D17" s="53">
        <v>0</v>
      </c>
      <c r="E17" s="53">
        <v>0</v>
      </c>
      <c r="F17" s="53">
        <v>0</v>
      </c>
      <c r="G17" s="53">
        <v>0</v>
      </c>
      <c r="H17" s="54"/>
      <c r="I17" s="76" t="str">
        <f>IFERROR(($G17/(B17*Deflactor!$I$7))-1,"na")</f>
        <v>na</v>
      </c>
      <c r="J17" s="77" t="str">
        <f>IFERROR(($G17/(C17*Deflactor!$I$8))-1,"na")</f>
        <v>na</v>
      </c>
      <c r="K17" s="77" t="str">
        <f>IFERROR(($G17/(D17*Deflactor!$I$9))-1,"na")</f>
        <v>na</v>
      </c>
      <c r="L17" s="77" t="str">
        <f>IFERROR(($G17/(E17*Deflactor!$I$10))-1,"na")</f>
        <v>na</v>
      </c>
      <c r="M17" s="78" t="str">
        <f>IFERROR(($G17/(F17*Deflactor!$I$11))-1,"na")</f>
        <v>na</v>
      </c>
    </row>
    <row r="19" spans="1:13" x14ac:dyDescent="0.3">
      <c r="A19" s="3" t="s">
        <v>516</v>
      </c>
    </row>
    <row r="20" spans="1:13" x14ac:dyDescent="0.3">
      <c r="A20" s="3" t="s">
        <v>21</v>
      </c>
    </row>
    <row r="21" spans="1:13" x14ac:dyDescent="0.3">
      <c r="A21" s="2" t="s">
        <v>26</v>
      </c>
    </row>
    <row r="22" spans="1:13" x14ac:dyDescent="0.3">
      <c r="A22" s="2" t="s">
        <v>28</v>
      </c>
    </row>
    <row r="23" spans="1:13" x14ac:dyDescent="0.3">
      <c r="A23" s="3" t="s">
        <v>22</v>
      </c>
    </row>
    <row r="24" spans="1:13" x14ac:dyDescent="0.3">
      <c r="A24" s="4" t="s">
        <v>526</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ba0hh0fCFTzQ8sGGVXBCbkC/YESqRwDAxwbKQbojfCtJv8sfFpM7RuUzp3fvSJhpoKyVCZbvK0ckIuXzvxeMqg==" saltValue="3hEPKGKOsaJAV8FxTysqzg==" spinCount="100000" sheet="1" objects="1" scenarios="1"/>
  <mergeCells count="4">
    <mergeCell ref="A4:A7"/>
    <mergeCell ref="I4:M5"/>
    <mergeCell ref="B6:B7"/>
    <mergeCell ref="I6:I7"/>
  </mergeCells>
  <conditionalFormatting sqref="B9:F9">
    <cfRule type="cellIs" dxfId="112" priority="4" operator="equal">
      <formula>""""""</formula>
    </cfRule>
  </conditionalFormatting>
  <conditionalFormatting sqref="G9">
    <cfRule type="cellIs" dxfId="111" priority="3" operator="equal">
      <formula>""""""</formula>
    </cfRule>
  </conditionalFormatting>
  <conditionalFormatting sqref="B8:F8">
    <cfRule type="cellIs" dxfId="110" priority="2" operator="equal">
      <formula>""""""</formula>
    </cfRule>
  </conditionalFormatting>
  <conditionalFormatting sqref="G8">
    <cfRule type="cellIs" dxfId="109" priority="1" operator="equal">
      <formula>""""""</formula>
    </cfRule>
  </conditionalFormatting>
  <dataValidations count="3">
    <dataValidation allowBlank="1" showInputMessage="1" showErrorMessage="1" promptTitle="No modificable" prompt="Esta celda no puede ser modificada." sqref="I8:M17" xr:uid="{00000000-0002-0000-0300-000000000000}"/>
    <dataValidation type="list" allowBlank="1" showInputMessage="1" showErrorMessage="1" promptTitle="Selección institución" prompt="Seleccione el nombre del ente público que reporta" sqref="B2" xr:uid="{00000000-0002-0000-0300-000001000000}">
      <formula1>INDIRECT($B$1)</formula1>
    </dataValidation>
    <dataValidation type="list" allowBlank="1" showInputMessage="1" showErrorMessage="1" promptTitle="Selección ramo" prompt="Seleccione el nombre del ramo correspondiente" sqref="B1" xr:uid="{00000000-0002-0000-0300-000002000000}">
      <formula1>ramo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20"/>
  <sheetViews>
    <sheetView showGridLines="0" zoomScaleNormal="100" workbookViewId="0">
      <selection activeCell="B2" sqref="B2"/>
    </sheetView>
  </sheetViews>
  <sheetFormatPr baseColWidth="10" defaultRowHeight="15" x14ac:dyDescent="0.3"/>
  <cols>
    <col min="1" max="1" width="38.28515625" style="55" customWidth="1"/>
    <col min="2" max="2" width="19.7109375" style="55" customWidth="1"/>
    <col min="3" max="4" width="16.7109375" style="55" customWidth="1"/>
    <col min="5" max="5" width="19.7109375" style="55" customWidth="1"/>
    <col min="6" max="14" width="16.7109375" style="55" customWidth="1"/>
    <col min="15" max="16384" width="11.42578125" style="55"/>
  </cols>
  <sheetData>
    <row r="1" spans="1:14" s="218" customFormat="1" ht="24" customHeight="1" x14ac:dyDescent="0.25">
      <c r="A1" s="222" t="s">
        <v>463</v>
      </c>
      <c r="B1" s="219" t="s">
        <v>594</v>
      </c>
      <c r="C1" s="220"/>
      <c r="D1" s="220"/>
      <c r="E1" s="220"/>
    </row>
    <row r="2" spans="1:14" s="218" customFormat="1" ht="24" customHeight="1" x14ac:dyDescent="0.25">
      <c r="A2" s="222" t="s">
        <v>540</v>
      </c>
      <c r="B2" s="219" t="s">
        <v>307</v>
      </c>
      <c r="C2" s="220"/>
      <c r="D2" s="220"/>
      <c r="E2" s="220"/>
    </row>
    <row r="3" spans="1:14" s="218" customFormat="1" ht="24" customHeight="1" x14ac:dyDescent="0.25">
      <c r="A3" s="223" t="s">
        <v>391</v>
      </c>
    </row>
    <row r="4" spans="1:14" x14ac:dyDescent="0.3">
      <c r="A4" s="226" t="s">
        <v>390</v>
      </c>
      <c r="B4" s="59" t="s">
        <v>480</v>
      </c>
      <c r="C4" s="59"/>
      <c r="D4" s="59"/>
      <c r="E4" s="59" t="s">
        <v>479</v>
      </c>
      <c r="F4" s="59"/>
      <c r="G4" s="59"/>
      <c r="H4" s="59" t="s">
        <v>396</v>
      </c>
      <c r="I4" s="59"/>
      <c r="J4" s="59"/>
      <c r="K4" s="59"/>
      <c r="L4" s="59"/>
      <c r="M4" s="59" t="s">
        <v>397</v>
      </c>
      <c r="N4" s="59"/>
    </row>
    <row r="5" spans="1:14" s="61" customFormat="1" ht="60" x14ac:dyDescent="0.3">
      <c r="A5" s="235"/>
      <c r="B5" s="118" t="s">
        <v>508</v>
      </c>
      <c r="C5" s="118" t="s">
        <v>404</v>
      </c>
      <c r="D5" s="118" t="s">
        <v>395</v>
      </c>
      <c r="E5" s="118" t="s">
        <v>509</v>
      </c>
      <c r="F5" s="118" t="s">
        <v>405</v>
      </c>
      <c r="G5" s="118" t="s">
        <v>395</v>
      </c>
      <c r="H5" s="118" t="s">
        <v>398</v>
      </c>
      <c r="I5" s="118" t="s">
        <v>399</v>
      </c>
      <c r="J5" s="118" t="s">
        <v>400</v>
      </c>
      <c r="K5" s="118" t="s">
        <v>401</v>
      </c>
      <c r="L5" s="118" t="s">
        <v>402</v>
      </c>
      <c r="M5" s="118" t="s">
        <v>406</v>
      </c>
      <c r="N5" s="118" t="s">
        <v>403</v>
      </c>
    </row>
    <row r="6" spans="1:14" ht="21.75" customHeight="1" x14ac:dyDescent="0.3">
      <c r="A6" s="119" t="s">
        <v>1</v>
      </c>
      <c r="B6" s="120">
        <f t="shared" ref="B6:L6" si="0">IF(COUNTBLANK(B7:B9)&gt;0,"",SUM(B7:B9))</f>
        <v>16964658.056600001</v>
      </c>
      <c r="C6" s="121">
        <f t="shared" si="0"/>
        <v>1</v>
      </c>
      <c r="D6" s="122">
        <f t="shared" si="0"/>
        <v>3</v>
      </c>
      <c r="E6" s="120">
        <f t="shared" si="0"/>
        <v>16316746.4604</v>
      </c>
      <c r="F6" s="121">
        <f t="shared" si="0"/>
        <v>1</v>
      </c>
      <c r="G6" s="122">
        <f t="shared" si="0"/>
        <v>3</v>
      </c>
      <c r="H6" s="123">
        <f t="shared" si="0"/>
        <v>62</v>
      </c>
      <c r="I6" s="124">
        <f t="shared" si="0"/>
        <v>6</v>
      </c>
      <c r="J6" s="124">
        <f t="shared" si="0"/>
        <v>1</v>
      </c>
      <c r="K6" s="124">
        <f t="shared" si="0"/>
        <v>4</v>
      </c>
      <c r="L6" s="125">
        <f t="shared" si="0"/>
        <v>6</v>
      </c>
      <c r="M6" s="141">
        <f>IFERROR(($E6/(B6*Deflactor!$I$11))-1,"na")</f>
        <v>-7.9504483500341006E-2</v>
      </c>
      <c r="N6" s="142">
        <f>IF(OR(C6="",F6=""),"",F6-C6)</f>
        <v>0</v>
      </c>
    </row>
    <row r="7" spans="1:14" ht="21.75" customHeight="1" x14ac:dyDescent="0.3">
      <c r="A7" s="126" t="s">
        <v>392</v>
      </c>
      <c r="B7" s="127">
        <v>6731681.5844000001</v>
      </c>
      <c r="C7" s="128">
        <f>IF(COUNTBLANK(B$7:B$9)&gt;0,"",B7/B$6)</f>
        <v>0.39680620510833575</v>
      </c>
      <c r="D7" s="129">
        <v>1</v>
      </c>
      <c r="E7" s="127">
        <v>4834933.3563999999</v>
      </c>
      <c r="F7" s="128">
        <f>IF(COUNTBLANK(E$7:E$9)&gt;0,"",E7/E$6)</f>
        <v>0.29631724487073219</v>
      </c>
      <c r="G7" s="129">
        <v>1</v>
      </c>
      <c r="H7" s="130">
        <v>12</v>
      </c>
      <c r="I7" s="131">
        <v>3</v>
      </c>
      <c r="J7" s="131">
        <v>0</v>
      </c>
      <c r="K7" s="131">
        <v>3</v>
      </c>
      <c r="L7" s="132">
        <v>3</v>
      </c>
      <c r="M7" s="143">
        <f>IFERROR(($E7/(B7*Deflactor!$I$11))-1,"na")</f>
        <v>-0.31261484358448433</v>
      </c>
      <c r="N7" s="144">
        <f>IF(OR(C7="",F7=""),"",F7-C7)</f>
        <v>-0.10048896023760356</v>
      </c>
    </row>
    <row r="8" spans="1:14" ht="21.75" customHeight="1" x14ac:dyDescent="0.3">
      <c r="A8" s="133" t="s">
        <v>393</v>
      </c>
      <c r="B8" s="127">
        <v>962733.19559999998</v>
      </c>
      <c r="C8" s="128">
        <f>IF(COUNTBLANK(B$7:B$9)&gt;0,"",B8/B$6)</f>
        <v>5.6749342803608958E-2</v>
      </c>
      <c r="D8" s="129">
        <v>1</v>
      </c>
      <c r="E8" s="127">
        <v>1529228.84</v>
      </c>
      <c r="F8" s="128">
        <f>IF(COUNTBLANK(E$7:E$9)&gt;0,"",E8/E$6)</f>
        <v>9.3721431764069441E-2</v>
      </c>
      <c r="G8" s="129">
        <v>1</v>
      </c>
      <c r="H8" s="130">
        <v>4</v>
      </c>
      <c r="I8" s="131">
        <v>0</v>
      </c>
      <c r="J8" s="131">
        <v>0</v>
      </c>
      <c r="K8" s="131">
        <v>0</v>
      </c>
      <c r="L8" s="132">
        <v>0</v>
      </c>
      <c r="M8" s="143">
        <f>IFERROR(($E8/(B8*Deflactor!$I$11))-1,"na")</f>
        <v>0.52019659570874022</v>
      </c>
      <c r="N8" s="144">
        <f>IF(OR(C8="",F8=""),"",F8-C8)</f>
        <v>3.6972088960460482E-2</v>
      </c>
    </row>
    <row r="9" spans="1:14" ht="21.75" customHeight="1" x14ac:dyDescent="0.3">
      <c r="A9" s="134" t="s">
        <v>394</v>
      </c>
      <c r="B9" s="135">
        <v>9270243.2765999995</v>
      </c>
      <c r="C9" s="136">
        <f>IF(COUNTBLANK(B$7:B$9)&gt;0,"",B9/B$6)</f>
        <v>0.54644445208805525</v>
      </c>
      <c r="D9" s="137">
        <v>1</v>
      </c>
      <c r="E9" s="135">
        <v>9952584.2640000004</v>
      </c>
      <c r="F9" s="136">
        <f>IF(COUNTBLANK(E$7:E$9)&gt;0,"",E9/E$6)</f>
        <v>0.60996132336519837</v>
      </c>
      <c r="G9" s="137">
        <v>1</v>
      </c>
      <c r="H9" s="138">
        <v>46</v>
      </c>
      <c r="I9" s="139">
        <v>3</v>
      </c>
      <c r="J9" s="139">
        <v>1</v>
      </c>
      <c r="K9" s="139">
        <v>1</v>
      </c>
      <c r="L9" s="140">
        <v>3</v>
      </c>
      <c r="M9" s="145">
        <f>IFERROR(($E9/(B9*Deflactor!$I$11))-1,"na")</f>
        <v>2.7490829580950393E-2</v>
      </c>
      <c r="N9" s="146">
        <f>IF(OR(C9="",F9=""),"",F9-C9)</f>
        <v>6.3516871277143117E-2</v>
      </c>
    </row>
    <row r="11" spans="1:14" x14ac:dyDescent="0.3">
      <c r="A11" s="3" t="s">
        <v>516</v>
      </c>
    </row>
    <row r="12" spans="1:14" x14ac:dyDescent="0.3">
      <c r="A12" s="3" t="s">
        <v>517</v>
      </c>
    </row>
    <row r="13" spans="1:14" x14ac:dyDescent="0.3">
      <c r="A13" s="3" t="s">
        <v>22</v>
      </c>
    </row>
    <row r="14" spans="1:14" x14ac:dyDescent="0.3">
      <c r="A14" s="4" t="s">
        <v>530</v>
      </c>
    </row>
    <row r="15" spans="1:14" x14ac:dyDescent="0.3">
      <c r="A15" s="3"/>
    </row>
    <row r="17" spans="2:10" x14ac:dyDescent="0.3">
      <c r="D17" s="69"/>
    </row>
    <row r="18" spans="2:10" x14ac:dyDescent="0.3">
      <c r="B18" s="66"/>
      <c r="C18" s="67"/>
      <c r="D18" s="67"/>
      <c r="E18" s="66"/>
      <c r="F18" s="67"/>
      <c r="I18" s="68"/>
      <c r="J18" s="69"/>
    </row>
    <row r="19" spans="2:10" x14ac:dyDescent="0.3">
      <c r="B19" s="66"/>
      <c r="C19" s="67"/>
      <c r="D19" s="67"/>
      <c r="E19" s="66"/>
      <c r="F19" s="67"/>
    </row>
    <row r="20" spans="2:10" x14ac:dyDescent="0.3">
      <c r="B20" s="66"/>
      <c r="C20" s="67"/>
      <c r="D20" s="67"/>
      <c r="E20" s="66"/>
      <c r="F20" s="67"/>
    </row>
  </sheetData>
  <sheetProtection algorithmName="SHA-512" hashValue="K3LV2S/w0RV6hUmuSUIH2yq0CyRR+XHif1Ps9hd1KxUTpO5YSEyVZy3VNpvjSfZ1UcwGD+mT5rjqpbTxiks0vQ==" saltValue="Uuvc7udlAhcwkHYujXD6wg==" spinCount="100000" sheet="1" objects="1" scenarios="1"/>
  <mergeCells count="1">
    <mergeCell ref="A4:A5"/>
  </mergeCells>
  <conditionalFormatting sqref="B6:D6">
    <cfRule type="cellIs" dxfId="108" priority="2" operator="equal">
      <formula>""""""</formula>
    </cfRule>
  </conditionalFormatting>
  <conditionalFormatting sqref="E6:G6">
    <cfRule type="cellIs" dxfId="107" priority="1" operator="equal">
      <formula>""""""</formula>
    </cfRule>
  </conditionalFormatting>
  <dataValidations count="3">
    <dataValidation allowBlank="1" showInputMessage="1" showErrorMessage="1" promptTitle="No modificable" prompt="Esta celda no puede ser modificada." sqref="M6:N9" xr:uid="{00000000-0002-0000-0400-000000000000}"/>
    <dataValidation type="list" allowBlank="1" showInputMessage="1" showErrorMessage="1" promptTitle="Selección ramo" prompt="Seleccione el nombre del ramo correspondiente" sqref="B1" xr:uid="{00000000-0002-0000-0400-000001000000}">
      <formula1>ramo</formula1>
    </dataValidation>
    <dataValidation type="list" allowBlank="1" showInputMessage="1" showErrorMessage="1" promptTitle="Selección institución" prompt="Seleccione el nombre del ente público que reporta" sqref="B2" xr:uid="{00000000-0002-0000-0400-000002000000}">
      <formula1>INDIRECT($B$1)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I26"/>
  <sheetViews>
    <sheetView showGridLines="0" zoomScaleNormal="100" workbookViewId="0">
      <selection activeCell="G1" sqref="G1"/>
    </sheetView>
  </sheetViews>
  <sheetFormatPr baseColWidth="10" defaultRowHeight="15" x14ac:dyDescent="0.3"/>
  <cols>
    <col min="1" max="1" width="36.28515625" style="55" customWidth="1"/>
    <col min="2" max="3" width="16.7109375" style="55" customWidth="1"/>
    <col min="4" max="4" width="19.7109375" style="55" customWidth="1"/>
    <col min="5" max="6" width="16.7109375" style="55" customWidth="1"/>
    <col min="7" max="8" width="19.7109375" style="55" customWidth="1"/>
    <col min="9" max="9" width="22.85546875" style="55" customWidth="1"/>
    <col min="10" max="16384" width="11.42578125" style="55"/>
  </cols>
  <sheetData>
    <row r="1" spans="1:9" s="218" customFormat="1" ht="24" customHeight="1" x14ac:dyDescent="0.25">
      <c r="A1" s="222" t="s">
        <v>463</v>
      </c>
      <c r="B1" s="219" t="s">
        <v>594</v>
      </c>
      <c r="C1" s="220"/>
      <c r="D1" s="220"/>
      <c r="E1" s="220"/>
    </row>
    <row r="2" spans="1:9" s="218" customFormat="1" ht="24" customHeight="1" x14ac:dyDescent="0.25">
      <c r="A2" s="222" t="s">
        <v>540</v>
      </c>
      <c r="B2" s="219" t="s">
        <v>307</v>
      </c>
      <c r="C2" s="220"/>
      <c r="D2" s="220"/>
      <c r="E2" s="220"/>
    </row>
    <row r="3" spans="1:9" s="218" customFormat="1" ht="24" customHeight="1" x14ac:dyDescent="0.25">
      <c r="A3" s="223" t="s">
        <v>407</v>
      </c>
    </row>
    <row r="4" spans="1:9" ht="27.75" customHeight="1" x14ac:dyDescent="0.3">
      <c r="A4" s="225" t="s">
        <v>408</v>
      </c>
      <c r="B4" s="59" t="s">
        <v>418</v>
      </c>
      <c r="C4" s="59"/>
      <c r="D4" s="59"/>
      <c r="E4" s="59" t="s">
        <v>419</v>
      </c>
      <c r="F4" s="59"/>
      <c r="G4" s="59"/>
      <c r="H4" s="59" t="s">
        <v>1</v>
      </c>
      <c r="I4" s="236" t="s">
        <v>420</v>
      </c>
    </row>
    <row r="5" spans="1:9" s="61" customFormat="1" ht="31.5" x14ac:dyDescent="0.3">
      <c r="A5" s="226"/>
      <c r="B5" s="147" t="s">
        <v>416</v>
      </c>
      <c r="C5" s="147" t="s">
        <v>417</v>
      </c>
      <c r="D5" s="147" t="s">
        <v>519</v>
      </c>
      <c r="E5" s="147" t="s">
        <v>416</v>
      </c>
      <c r="F5" s="147" t="s">
        <v>417</v>
      </c>
      <c r="G5" s="147" t="s">
        <v>520</v>
      </c>
      <c r="H5" s="147" t="s">
        <v>520</v>
      </c>
      <c r="I5" s="237"/>
    </row>
    <row r="6" spans="1:9" ht="21" customHeight="1" x14ac:dyDescent="0.3">
      <c r="A6" s="154" t="s">
        <v>409</v>
      </c>
      <c r="B6" s="155">
        <v>326</v>
      </c>
      <c r="C6" s="155">
        <v>326</v>
      </c>
      <c r="D6" s="156">
        <v>650001</v>
      </c>
      <c r="E6" s="155">
        <v>6</v>
      </c>
      <c r="F6" s="155">
        <v>3</v>
      </c>
      <c r="G6" s="156">
        <v>180001</v>
      </c>
      <c r="H6" s="157">
        <f>IF(OR(D6="",G6=""),"",SUM(D6,G6))</f>
        <v>830002</v>
      </c>
      <c r="I6" s="164">
        <f>IF(OR(H6="",H$11=""),"",(H$11/(H6*Deflactor!$I7)-1))</f>
        <v>-0.42749481959619862</v>
      </c>
    </row>
    <row r="7" spans="1:9" ht="21" customHeight="1" x14ac:dyDescent="0.3">
      <c r="A7" s="158" t="s">
        <v>410</v>
      </c>
      <c r="B7" s="151">
        <v>372</v>
      </c>
      <c r="C7" s="151">
        <v>372</v>
      </c>
      <c r="D7" s="152">
        <v>800001</v>
      </c>
      <c r="E7" s="151">
        <v>3</v>
      </c>
      <c r="F7" s="151">
        <v>2</v>
      </c>
      <c r="G7" s="152">
        <v>40001</v>
      </c>
      <c r="H7" s="153">
        <f>IF(OR(D7="",G7=""),"",SUM(D7,G7))</f>
        <v>840002</v>
      </c>
      <c r="I7" s="165">
        <f>IF(OR(H7="",H$11=""),"",(H$11/(H7*Deflactor!$I8)-1))</f>
        <v>-0.41021512935206039</v>
      </c>
    </row>
    <row r="8" spans="1:9" ht="21" customHeight="1" x14ac:dyDescent="0.3">
      <c r="A8" s="158" t="s">
        <v>411</v>
      </c>
      <c r="B8" s="151">
        <v>68</v>
      </c>
      <c r="C8" s="151">
        <v>68</v>
      </c>
      <c r="D8" s="152">
        <v>100001</v>
      </c>
      <c r="E8" s="151">
        <v>0</v>
      </c>
      <c r="F8" s="151">
        <v>0</v>
      </c>
      <c r="G8" s="152">
        <v>0</v>
      </c>
      <c r="H8" s="153">
        <f>IF(OR(D8="",G8=""),"",SUM(D8,G8))</f>
        <v>100001</v>
      </c>
      <c r="I8" s="165">
        <f>IF(OR(H8="",H$11=""),"",(H$11/(H8*Deflactor!$I9)-1))</f>
        <v>4.1928941069272652</v>
      </c>
    </row>
    <row r="9" spans="1:9" ht="21" customHeight="1" x14ac:dyDescent="0.3">
      <c r="A9" s="158" t="s">
        <v>412</v>
      </c>
      <c r="B9" s="151">
        <v>253</v>
      </c>
      <c r="C9" s="151">
        <v>253</v>
      </c>
      <c r="D9" s="152">
        <v>700001</v>
      </c>
      <c r="E9" s="151">
        <v>0</v>
      </c>
      <c r="F9" s="151">
        <v>0</v>
      </c>
      <c r="G9" s="152">
        <v>0</v>
      </c>
      <c r="H9" s="153">
        <f>IF(OR(D9="",G9=""),"",SUM(D9,G9))</f>
        <v>700001</v>
      </c>
      <c r="I9" s="165">
        <f>IF(OR(H9="",H$11=""),"",(H$11/(H9*Deflactor!$I10)-1))</f>
        <v>-0.22449624618235342</v>
      </c>
    </row>
    <row r="10" spans="1:9" ht="21" customHeight="1" x14ac:dyDescent="0.3">
      <c r="A10" s="158" t="s">
        <v>413</v>
      </c>
      <c r="B10" s="151">
        <v>252</v>
      </c>
      <c r="C10" s="151">
        <v>252</v>
      </c>
      <c r="D10" s="152">
        <v>700001</v>
      </c>
      <c r="E10" s="151">
        <v>0</v>
      </c>
      <c r="F10" s="151">
        <v>0</v>
      </c>
      <c r="G10" s="152">
        <v>0</v>
      </c>
      <c r="H10" s="153">
        <f>IF(OR(D10="",G10=""),"",SUM(D10,G10))</f>
        <v>700001</v>
      </c>
      <c r="I10" s="165">
        <f>IF(OR(H10="",H$11=""),"",(H$11/(H10*Deflactor!$I11)-1))</f>
        <v>-0.17453719131965884</v>
      </c>
    </row>
    <row r="11" spans="1:9" ht="21" customHeight="1" x14ac:dyDescent="0.3">
      <c r="A11" s="158" t="s">
        <v>414</v>
      </c>
      <c r="B11" s="151">
        <v>227</v>
      </c>
      <c r="C11" s="151">
        <v>220</v>
      </c>
      <c r="D11" s="152">
        <v>603758.0700000003</v>
      </c>
      <c r="E11" s="151">
        <v>0</v>
      </c>
      <c r="F11" s="151">
        <v>0</v>
      </c>
      <c r="G11" s="152">
        <v>0</v>
      </c>
      <c r="H11" s="153">
        <f t="shared" ref="H11" si="0">IF(OR(D11="",G11=""),"",SUM(D11,G11))</f>
        <v>603758.0700000003</v>
      </c>
      <c r="I11" s="163"/>
    </row>
    <row r="12" spans="1:9" ht="21" customHeight="1" x14ac:dyDescent="0.3">
      <c r="A12" s="159" t="s">
        <v>415</v>
      </c>
      <c r="B12" s="160"/>
      <c r="C12" s="161"/>
      <c r="D12" s="161"/>
      <c r="E12" s="161"/>
      <c r="F12" s="161"/>
      <c r="G12" s="161"/>
      <c r="H12" s="161"/>
      <c r="I12" s="162"/>
    </row>
    <row r="13" spans="1:9" x14ac:dyDescent="0.3">
      <c r="C13" s="149"/>
    </row>
    <row r="14" spans="1:9" x14ac:dyDescent="0.3">
      <c r="A14" s="3" t="s">
        <v>521</v>
      </c>
    </row>
    <row r="15" spans="1:9" x14ac:dyDescent="0.3">
      <c r="A15" s="3" t="s">
        <v>522</v>
      </c>
    </row>
    <row r="16" spans="1:9" x14ac:dyDescent="0.3">
      <c r="A16" s="3" t="s">
        <v>523</v>
      </c>
    </row>
    <row r="17" spans="1:7" x14ac:dyDescent="0.3">
      <c r="A17" s="3" t="s">
        <v>524</v>
      </c>
    </row>
    <row r="18" spans="1:7" x14ac:dyDescent="0.3">
      <c r="A18" s="40" t="s">
        <v>518</v>
      </c>
    </row>
    <row r="19" spans="1:7" x14ac:dyDescent="0.3">
      <c r="A19" s="150" t="s">
        <v>530</v>
      </c>
    </row>
    <row r="20" spans="1:7" x14ac:dyDescent="0.3">
      <c r="A20" s="150" t="s">
        <v>525</v>
      </c>
    </row>
    <row r="22" spans="1:7" x14ac:dyDescent="0.3">
      <c r="D22" s="148"/>
      <c r="G22" s="148"/>
    </row>
    <row r="23" spans="1:7" x14ac:dyDescent="0.3">
      <c r="B23" s="66"/>
      <c r="C23" s="67"/>
      <c r="D23" s="148"/>
      <c r="E23" s="66"/>
      <c r="F23" s="67"/>
      <c r="G23" s="148"/>
    </row>
    <row r="24" spans="1:7" x14ac:dyDescent="0.3">
      <c r="B24" s="66"/>
      <c r="C24" s="67"/>
      <c r="D24" s="148"/>
      <c r="E24" s="66"/>
      <c r="F24" s="67"/>
      <c r="G24" s="148"/>
    </row>
    <row r="25" spans="1:7" x14ac:dyDescent="0.3">
      <c r="B25" s="66"/>
      <c r="C25" s="67"/>
      <c r="D25" s="148"/>
      <c r="E25" s="66"/>
      <c r="F25" s="67"/>
      <c r="G25" s="148"/>
    </row>
    <row r="26" spans="1:7" x14ac:dyDescent="0.3">
      <c r="D26" s="148"/>
      <c r="G26" s="148"/>
    </row>
  </sheetData>
  <sheetProtection algorithmName="SHA-512" hashValue="ucxAmOF07fVU6CIvG8uQKaD9mdZcnylj3ZAhKfCkNsBE/pzHcjwu+nyJ56jA4k6OAN1fOgpuhJgZkade9DbHyQ==" saltValue="S+beBuyO/tMJcMVbDRno8Q==" spinCount="100000" sheet="1" objects="1" scenarios="1"/>
  <mergeCells count="2">
    <mergeCell ref="A4:A5"/>
    <mergeCell ref="I4:I5"/>
  </mergeCells>
  <dataValidations count="3">
    <dataValidation allowBlank="1" showInputMessage="1" showErrorMessage="1" promptTitle="No modificable" prompt="Esta celda no puede ser modificada." sqref="I6:I10" xr:uid="{00000000-0002-0000-0500-000000000000}"/>
    <dataValidation type="list" allowBlank="1" showInputMessage="1" showErrorMessage="1" promptTitle="Selección institución" prompt="Seleccione el nombre del ente público que reporta" sqref="B2" xr:uid="{00000000-0002-0000-0500-000001000000}">
      <formula1>INDIRECT($B$1)</formula1>
    </dataValidation>
    <dataValidation type="list" allowBlank="1" showInputMessage="1" showErrorMessage="1" promptTitle="Selección ramo" prompt="Seleccione el nombre del ramo correspondiente" sqref="B1" xr:uid="{00000000-0002-0000-0500-000002000000}">
      <formula1>ramo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34"/>
  <sheetViews>
    <sheetView showGridLines="0" zoomScaleNormal="100" workbookViewId="0">
      <selection activeCell="B2" sqref="B2"/>
    </sheetView>
  </sheetViews>
  <sheetFormatPr baseColWidth="10" defaultColWidth="24.140625" defaultRowHeight="15" x14ac:dyDescent="0.3"/>
  <cols>
    <col min="1" max="2" width="56.85546875" style="55" customWidth="1"/>
    <col min="3" max="3" width="32.7109375" style="55" customWidth="1"/>
    <col min="4" max="4" width="19.7109375" style="55" customWidth="1"/>
    <col min="5" max="5" width="6.7109375" style="55" customWidth="1"/>
    <col min="6" max="6" width="50.5703125" style="55" customWidth="1"/>
    <col min="7" max="7" width="16.140625" style="55" customWidth="1"/>
    <col min="8" max="16384" width="24.140625" style="55"/>
  </cols>
  <sheetData>
    <row r="1" spans="1:9" s="218" customFormat="1" ht="24" customHeight="1" x14ac:dyDescent="0.25">
      <c r="A1" s="222" t="s">
        <v>463</v>
      </c>
      <c r="B1" s="219" t="s">
        <v>594</v>
      </c>
      <c r="C1" s="220"/>
      <c r="D1" s="220"/>
      <c r="E1" s="220"/>
    </row>
    <row r="2" spans="1:9" s="218" customFormat="1" ht="24" customHeight="1" x14ac:dyDescent="0.25">
      <c r="A2" s="222" t="s">
        <v>540</v>
      </c>
      <c r="B2" s="219" t="s">
        <v>307</v>
      </c>
      <c r="C2" s="220"/>
      <c r="D2" s="220"/>
      <c r="E2" s="220"/>
    </row>
    <row r="3" spans="1:9" s="218" customFormat="1" ht="24" customHeight="1" x14ac:dyDescent="0.25">
      <c r="A3" s="223" t="s">
        <v>429</v>
      </c>
    </row>
    <row r="4" spans="1:9" ht="33" customHeight="1" x14ac:dyDescent="0.3">
      <c r="A4" s="118" t="s">
        <v>424</v>
      </c>
      <c r="B4" s="167" t="s">
        <v>425</v>
      </c>
      <c r="C4" s="167" t="s">
        <v>434</v>
      </c>
      <c r="D4" s="118" t="s">
        <v>510</v>
      </c>
      <c r="F4" s="168" t="s">
        <v>505</v>
      </c>
      <c r="G4" s="169">
        <v>2018</v>
      </c>
      <c r="H4" s="214">
        <f>IF(G4=2018,Deflactor!I7,IF(G4=2019,Deflactor!I8,IF(G4=2020,Deflactor!I9,IF(G4=2021,Deflactor!I10,IF(G4=2022,Deflactor!I11)))))</f>
        <v>1.2705869458145409</v>
      </c>
      <c r="I4" s="170"/>
    </row>
    <row r="5" spans="1:9" ht="53.25" customHeight="1" x14ac:dyDescent="0.3">
      <c r="A5" s="246" t="s">
        <v>456</v>
      </c>
      <c r="B5" s="171" t="s">
        <v>421</v>
      </c>
      <c r="C5" s="172" t="s">
        <v>427</v>
      </c>
      <c r="D5" s="166">
        <v>68483746.799999997</v>
      </c>
      <c r="F5" s="238" t="s">
        <v>537</v>
      </c>
      <c r="G5" s="239"/>
      <c r="H5" s="214"/>
      <c r="I5" s="170"/>
    </row>
    <row r="6" spans="1:9" ht="50.1" customHeight="1" x14ac:dyDescent="0.3">
      <c r="A6" s="244"/>
      <c r="B6" s="173" t="s">
        <v>422</v>
      </c>
      <c r="C6" s="174" t="s">
        <v>428</v>
      </c>
      <c r="D6" s="175">
        <v>81811714</v>
      </c>
      <c r="F6" s="215"/>
      <c r="G6" s="215"/>
    </row>
    <row r="7" spans="1:9" ht="50.1" customHeight="1" x14ac:dyDescent="0.3">
      <c r="A7" s="247"/>
      <c r="B7" s="176" t="s">
        <v>426</v>
      </c>
      <c r="C7" s="177"/>
      <c r="D7" s="204">
        <f>IFERROR(D5/(D6*$H$4)-1,"")</f>
        <v>-0.34117869884315932</v>
      </c>
    </row>
    <row r="8" spans="1:9" ht="15.75" thickBot="1" x14ac:dyDescent="0.35">
      <c r="A8" s="178" t="s">
        <v>531</v>
      </c>
      <c r="B8" s="179"/>
      <c r="C8" s="180"/>
      <c r="D8" s="181"/>
      <c r="G8" s="182"/>
    </row>
    <row r="9" spans="1:9" ht="50.1" customHeight="1" x14ac:dyDescent="0.3">
      <c r="A9" s="240" t="s">
        <v>457</v>
      </c>
      <c r="B9" s="183" t="s">
        <v>430</v>
      </c>
      <c r="C9" s="184" t="s">
        <v>432</v>
      </c>
      <c r="D9" s="207">
        <v>4800000</v>
      </c>
      <c r="G9" s="182"/>
    </row>
    <row r="10" spans="1:9" ht="50.1" customHeight="1" x14ac:dyDescent="0.3">
      <c r="A10" s="241"/>
      <c r="B10" s="185" t="s">
        <v>431</v>
      </c>
      <c r="C10" s="186" t="s">
        <v>433</v>
      </c>
      <c r="D10" s="208">
        <v>4854171</v>
      </c>
      <c r="G10" s="69"/>
    </row>
    <row r="11" spans="1:9" ht="50.1" customHeight="1" x14ac:dyDescent="0.3">
      <c r="A11" s="248"/>
      <c r="B11" s="187" t="s">
        <v>426</v>
      </c>
      <c r="C11" s="188"/>
      <c r="D11" s="209">
        <f>IFERROR(D9/(D10*$H$4)-1,"")</f>
        <v>-0.22174525542504653</v>
      </c>
    </row>
    <row r="12" spans="1:9" ht="15.75" thickBot="1" x14ac:dyDescent="0.35">
      <c r="A12" s="178" t="s">
        <v>532</v>
      </c>
      <c r="B12" s="189"/>
      <c r="C12" s="190"/>
      <c r="D12" s="191"/>
    </row>
    <row r="13" spans="1:9" ht="50.1" customHeight="1" x14ac:dyDescent="0.3">
      <c r="A13" s="243" t="s">
        <v>458</v>
      </c>
      <c r="B13" s="192" t="s">
        <v>449</v>
      </c>
      <c r="C13" s="193" t="s">
        <v>451</v>
      </c>
      <c r="D13" s="210">
        <v>603758.0700000003</v>
      </c>
    </row>
    <row r="14" spans="1:9" ht="50.1" customHeight="1" x14ac:dyDescent="0.3">
      <c r="A14" s="244"/>
      <c r="B14" s="173" t="s">
        <v>450</v>
      </c>
      <c r="C14" s="174" t="s">
        <v>452</v>
      </c>
      <c r="D14" s="175">
        <v>650001</v>
      </c>
    </row>
    <row r="15" spans="1:9" ht="50.1" customHeight="1" x14ac:dyDescent="0.3">
      <c r="A15" s="247"/>
      <c r="B15" s="176" t="s">
        <v>423</v>
      </c>
      <c r="C15" s="177"/>
      <c r="D15" s="204">
        <f>IFERROR(D13/(D14*$H$4)-1,"")</f>
        <v>-0.26895428661568832</v>
      </c>
    </row>
    <row r="16" spans="1:9" ht="15.75" thickBot="1" x14ac:dyDescent="0.35">
      <c r="A16" s="178" t="s">
        <v>533</v>
      </c>
      <c r="B16" s="179"/>
      <c r="C16" s="180"/>
      <c r="D16" s="181"/>
    </row>
    <row r="17" spans="1:6" ht="69" customHeight="1" x14ac:dyDescent="0.3">
      <c r="A17" s="240" t="s">
        <v>459</v>
      </c>
      <c r="B17" s="183" t="s">
        <v>435</v>
      </c>
      <c r="C17" s="184" t="s">
        <v>437</v>
      </c>
      <c r="D17" s="207">
        <v>0</v>
      </c>
    </row>
    <row r="18" spans="1:6" ht="69" customHeight="1" x14ac:dyDescent="0.3">
      <c r="A18" s="241"/>
      <c r="B18" s="185" t="s">
        <v>436</v>
      </c>
      <c r="C18" s="186" t="s">
        <v>438</v>
      </c>
      <c r="D18" s="208">
        <v>180001</v>
      </c>
    </row>
    <row r="19" spans="1:6" ht="50.1" customHeight="1" thickBot="1" x14ac:dyDescent="0.35">
      <c r="A19" s="242"/>
      <c r="B19" s="194" t="s">
        <v>423</v>
      </c>
      <c r="C19" s="195"/>
      <c r="D19" s="211">
        <f>IFERROR(D17/(D18*$H$4)-1,"")</f>
        <v>-1</v>
      </c>
    </row>
    <row r="20" spans="1:6" ht="15.75" thickBot="1" x14ac:dyDescent="0.35">
      <c r="A20" s="196" t="s">
        <v>534</v>
      </c>
      <c r="B20" s="197"/>
      <c r="C20" s="198"/>
      <c r="D20" s="199"/>
    </row>
    <row r="21" spans="1:6" ht="50.1" customHeight="1" x14ac:dyDescent="0.3">
      <c r="A21" s="243" t="s">
        <v>453</v>
      </c>
      <c r="B21" s="192" t="s">
        <v>454</v>
      </c>
      <c r="C21" s="193" t="s">
        <v>455</v>
      </c>
      <c r="D21" s="210">
        <v>4834933.3563999999</v>
      </c>
    </row>
    <row r="22" spans="1:6" ht="50.1" customHeight="1" x14ac:dyDescent="0.3">
      <c r="A22" s="244"/>
      <c r="B22" s="173" t="s">
        <v>439</v>
      </c>
      <c r="C22" s="174" t="s">
        <v>442</v>
      </c>
      <c r="D22" s="175">
        <v>16316746.4604</v>
      </c>
    </row>
    <row r="23" spans="1:6" ht="50.1" customHeight="1" thickBot="1" x14ac:dyDescent="0.35">
      <c r="A23" s="245"/>
      <c r="B23" s="200" t="s">
        <v>423</v>
      </c>
      <c r="C23" s="201"/>
      <c r="D23" s="212">
        <f>IFERROR(D21/D22,"")</f>
        <v>0.29631724487073219</v>
      </c>
    </row>
    <row r="24" spans="1:6" ht="50.1" customHeight="1" x14ac:dyDescent="0.3">
      <c r="A24" s="240" t="s">
        <v>460</v>
      </c>
      <c r="B24" s="183" t="s">
        <v>440</v>
      </c>
      <c r="C24" s="184" t="s">
        <v>441</v>
      </c>
      <c r="D24" s="207">
        <v>9952584.2640000004</v>
      </c>
    </row>
    <row r="25" spans="1:6" ht="50.1" customHeight="1" x14ac:dyDescent="0.3">
      <c r="A25" s="241"/>
      <c r="B25" s="185" t="s">
        <v>439</v>
      </c>
      <c r="C25" s="186" t="s">
        <v>442</v>
      </c>
      <c r="D25" s="208">
        <v>16316746.4604</v>
      </c>
    </row>
    <row r="26" spans="1:6" ht="50.1" customHeight="1" thickBot="1" x14ac:dyDescent="0.35">
      <c r="A26" s="242"/>
      <c r="B26" s="194" t="s">
        <v>423</v>
      </c>
      <c r="C26" s="195"/>
      <c r="D26" s="211">
        <f>IFERROR(D24/D25,"")</f>
        <v>0.60996132336519837</v>
      </c>
    </row>
    <row r="27" spans="1:6" ht="50.1" customHeight="1" x14ac:dyDescent="0.3">
      <c r="A27" s="243" t="s">
        <v>461</v>
      </c>
      <c r="B27" s="192" t="s">
        <v>443</v>
      </c>
      <c r="C27" s="193" t="s">
        <v>535</v>
      </c>
      <c r="D27" s="210">
        <v>1529228.84</v>
      </c>
    </row>
    <row r="28" spans="1:6" ht="50.1" customHeight="1" x14ac:dyDescent="0.3">
      <c r="A28" s="244"/>
      <c r="B28" s="173" t="s">
        <v>444</v>
      </c>
      <c r="C28" s="174" t="s">
        <v>442</v>
      </c>
      <c r="D28" s="175">
        <v>16316746.4604</v>
      </c>
    </row>
    <row r="29" spans="1:6" ht="50.1" customHeight="1" thickBot="1" x14ac:dyDescent="0.35">
      <c r="A29" s="245"/>
      <c r="B29" s="200" t="s">
        <v>423</v>
      </c>
      <c r="C29" s="201"/>
      <c r="D29" s="212">
        <f>IFERROR(D27/D28,"")</f>
        <v>9.3721431764069441E-2</v>
      </c>
      <c r="F29" s="202"/>
    </row>
    <row r="30" spans="1:6" ht="15.75" thickBot="1" x14ac:dyDescent="0.35">
      <c r="A30" s="118" t="s">
        <v>424</v>
      </c>
      <c r="B30" s="167" t="s">
        <v>425</v>
      </c>
      <c r="C30" s="167" t="s">
        <v>434</v>
      </c>
      <c r="D30" s="118" t="s">
        <v>536</v>
      </c>
      <c r="F30" s="202"/>
    </row>
    <row r="31" spans="1:6" ht="96" customHeight="1" x14ac:dyDescent="0.3">
      <c r="A31" s="240" t="s">
        <v>511</v>
      </c>
      <c r="B31" s="183" t="s">
        <v>445</v>
      </c>
      <c r="C31" s="184"/>
      <c r="D31" s="205">
        <v>103.45747968244601</v>
      </c>
    </row>
    <row r="32" spans="1:6" ht="50.1" customHeight="1" x14ac:dyDescent="0.3">
      <c r="A32" s="241"/>
      <c r="B32" s="185" t="s">
        <v>446</v>
      </c>
      <c r="C32" s="186" t="s">
        <v>447</v>
      </c>
      <c r="D32" s="206">
        <v>3</v>
      </c>
    </row>
    <row r="33" spans="1:4" ht="50.1" customHeight="1" thickBot="1" x14ac:dyDescent="0.35">
      <c r="A33" s="242"/>
      <c r="B33" s="194" t="s">
        <v>423</v>
      </c>
      <c r="C33" s="195"/>
      <c r="D33" s="213">
        <f>IFERROR(D31/D32,"")</f>
        <v>34.485826560815333</v>
      </c>
    </row>
    <row r="34" spans="1:4" x14ac:dyDescent="0.3">
      <c r="A34" s="203" t="s">
        <v>512</v>
      </c>
    </row>
  </sheetData>
  <sheetProtection algorithmName="SHA-512" hashValue="qS0vMK8pWBy7QUXgO+JeAzuBs3nZE0wx0ruoIj4PXE7zaU0zrDt0NU0vvqF9IXwN8TsGTdL77FnUGRM2nBEreg==" saltValue="hOOPdV+i0o9qYzGW6KMn+Q==" spinCount="100000" sheet="1" objects="1" scenarios="1"/>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xr:uid="{00000000-0002-0000-0600-000000000000}"/>
    <dataValidation type="list" allowBlank="1" showInputMessage="1" showErrorMessage="1" promptTitle="Selección ramo" prompt="Seleccione el nombre del ramo correspondiente" sqref="B1" xr:uid="{00000000-0002-0000-0600-000001000000}">
      <formula1>ramo</formula1>
    </dataValidation>
    <dataValidation type="list" allowBlank="1" showInputMessage="1" showErrorMessage="1" promptTitle="Selección institución" prompt="Seleccione el nombre del ente público que reporta" sqref="B2" xr:uid="{00000000-0002-0000-0600-000002000000}">
      <formula1>INDIRECT($B$1)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r:uid="{00000000-0002-0000-0600-000003000000}">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3:I13"/>
  <sheetViews>
    <sheetView showGridLines="0" zoomScale="85" zoomScaleNormal="85" workbookViewId="0">
      <selection activeCell="I7" sqref="I7"/>
    </sheetView>
  </sheetViews>
  <sheetFormatPr baseColWidth="10" defaultRowHeight="18" x14ac:dyDescent="0.35"/>
  <cols>
    <col min="1" max="1" width="11.42578125" style="33" customWidth="1"/>
    <col min="2" max="2" width="14.85546875" style="33" customWidth="1"/>
    <col min="3" max="9" width="23" style="33" customWidth="1"/>
    <col min="10" max="16384" width="11.42578125" style="33"/>
  </cols>
  <sheetData>
    <row r="3" spans="2:9" ht="18.75" x14ac:dyDescent="0.35">
      <c r="B3" s="1" t="s">
        <v>502</v>
      </c>
    </row>
    <row r="4" spans="2:9" ht="18.75" x14ac:dyDescent="0.35">
      <c r="B4" s="251" t="s">
        <v>29</v>
      </c>
      <c r="C4" s="251" t="s">
        <v>30</v>
      </c>
      <c r="D4" s="251" t="s">
        <v>504</v>
      </c>
      <c r="E4" s="251" t="s">
        <v>31</v>
      </c>
      <c r="F4" s="251" t="s">
        <v>32</v>
      </c>
      <c r="G4" s="254" t="s">
        <v>33</v>
      </c>
      <c r="H4" s="255"/>
      <c r="I4" s="249" t="s">
        <v>448</v>
      </c>
    </row>
    <row r="5" spans="2:9" ht="18.75" x14ac:dyDescent="0.35">
      <c r="B5" s="252"/>
      <c r="C5" s="253"/>
      <c r="D5" s="253"/>
      <c r="E5" s="252"/>
      <c r="F5" s="252"/>
      <c r="G5" s="34" t="s">
        <v>34</v>
      </c>
      <c r="H5" s="34" t="s">
        <v>35</v>
      </c>
      <c r="I5" s="250" t="s">
        <v>448</v>
      </c>
    </row>
    <row r="6" spans="2:9" ht="18.75" x14ac:dyDescent="0.35">
      <c r="B6" s="31">
        <v>2017</v>
      </c>
      <c r="C6" s="36">
        <v>22536210.256000001</v>
      </c>
      <c r="D6" s="36">
        <v>23709107.315000001</v>
      </c>
      <c r="E6" s="36">
        <f t="shared" ref="E6:E12" si="0">C6/D6*100</f>
        <v>95.052968281695087</v>
      </c>
      <c r="F6" s="37"/>
      <c r="G6" s="36"/>
      <c r="H6" s="37"/>
      <c r="I6" s="35">
        <f t="shared" ref="I6:I12" si="1">$E$12/E6</f>
        <v>1.3367146430308403</v>
      </c>
    </row>
    <row r="7" spans="2:9" ht="18.75" x14ac:dyDescent="0.35">
      <c r="B7" s="31">
        <v>2018</v>
      </c>
      <c r="C7" s="36">
        <v>24176670.374000002</v>
      </c>
      <c r="D7" s="36">
        <v>24176670.377</v>
      </c>
      <c r="E7" s="36">
        <f t="shared" si="0"/>
        <v>99.999999987591352</v>
      </c>
      <c r="F7" s="35">
        <f t="shared" ref="F7:F12" si="2">E7/E6</f>
        <v>1.0520449997020129</v>
      </c>
      <c r="G7" s="36">
        <f t="shared" ref="G7:H12" si="3">((C7/C6)-1)*100</f>
        <v>7.2792190850422545</v>
      </c>
      <c r="H7" s="36">
        <f t="shared" si="3"/>
        <v>1.9720821024087565</v>
      </c>
      <c r="I7" s="35">
        <f t="shared" si="1"/>
        <v>1.2705869458145409</v>
      </c>
    </row>
    <row r="8" spans="2:9" ht="18.75" x14ac:dyDescent="0.35">
      <c r="B8" s="31">
        <v>2019</v>
      </c>
      <c r="C8" s="36">
        <v>25143108.305</v>
      </c>
      <c r="D8" s="36">
        <v>24115905.760000002</v>
      </c>
      <c r="E8" s="36">
        <f t="shared" si="0"/>
        <v>104.25944003606024</v>
      </c>
      <c r="F8" s="35">
        <f t="shared" si="2"/>
        <v>1.0425944004899743</v>
      </c>
      <c r="G8" s="36">
        <f t="shared" si="3"/>
        <v>3.9973987983031867</v>
      </c>
      <c r="H8" s="36">
        <f t="shared" si="3"/>
        <v>-0.25133575489288962</v>
      </c>
      <c r="I8" s="35">
        <f t="shared" si="1"/>
        <v>1.2186780834593203</v>
      </c>
    </row>
    <row r="9" spans="2:9" ht="18.75" x14ac:dyDescent="0.35">
      <c r="B9" s="31">
        <v>2020</v>
      </c>
      <c r="C9" s="36">
        <v>24081765.846999999</v>
      </c>
      <c r="D9" s="36">
        <v>22036016.026000001</v>
      </c>
      <c r="E9" s="36">
        <f t="shared" si="0"/>
        <v>109.28366460882151</v>
      </c>
      <c r="F9" s="35">
        <f t="shared" si="2"/>
        <v>1.0481896370345318</v>
      </c>
      <c r="G9" s="36">
        <f t="shared" si="3"/>
        <v>-4.2212062451679415</v>
      </c>
      <c r="H9" s="36">
        <f t="shared" si="3"/>
        <v>-8.6245557380217654</v>
      </c>
      <c r="I9" s="35">
        <f t="shared" si="1"/>
        <v>1.1626503834812976</v>
      </c>
    </row>
    <row r="10" spans="2:9" ht="18.75" x14ac:dyDescent="0.35">
      <c r="B10" s="31">
        <v>2021</v>
      </c>
      <c r="C10" s="38">
        <v>26619085.988000002</v>
      </c>
      <c r="D10" s="38">
        <v>23300708.895</v>
      </c>
      <c r="E10" s="36">
        <f t="shared" si="0"/>
        <v>114.24152847861242</v>
      </c>
      <c r="F10" s="35">
        <f t="shared" si="2"/>
        <v>1.0453669254919065</v>
      </c>
      <c r="G10" s="36">
        <f t="shared" si="3"/>
        <v>10.53627112363975</v>
      </c>
      <c r="H10" s="36">
        <f t="shared" si="3"/>
        <v>5.7392083374227187</v>
      </c>
      <c r="I10" s="35">
        <f t="shared" si="1"/>
        <v>1.1121935801959701</v>
      </c>
    </row>
    <row r="11" spans="2:9" ht="18.75" x14ac:dyDescent="0.35">
      <c r="B11" s="32">
        <v>2022</v>
      </c>
      <c r="C11" s="39">
        <v>29452832.078000002</v>
      </c>
      <c r="D11" s="39">
        <v>24220853.886</v>
      </c>
      <c r="E11" s="36">
        <f t="shared" si="0"/>
        <v>121.60113023523155</v>
      </c>
      <c r="F11" s="35">
        <f t="shared" si="2"/>
        <v>1.0644214223551547</v>
      </c>
      <c r="G11" s="36">
        <f t="shared" si="3"/>
        <v>10.645542417487452</v>
      </c>
      <c r="H11" s="36">
        <f t="shared" si="3"/>
        <v>3.9489999859937841</v>
      </c>
      <c r="I11" s="35">
        <f t="shared" si="1"/>
        <v>1.0448808684582034</v>
      </c>
    </row>
    <row r="12" spans="2:9" ht="18.75" x14ac:dyDescent="0.35">
      <c r="B12" s="32">
        <v>2023</v>
      </c>
      <c r="C12" s="39">
        <v>31768334.824999999</v>
      </c>
      <c r="D12" s="39">
        <v>25002881.489999998</v>
      </c>
      <c r="E12" s="36">
        <f t="shared" si="0"/>
        <v>127.05869456568783</v>
      </c>
      <c r="F12" s="35">
        <f t="shared" si="2"/>
        <v>1.0448808684582034</v>
      </c>
      <c r="G12" s="36">
        <f t="shared" si="3"/>
        <v>7.861732076792638</v>
      </c>
      <c r="H12" s="36">
        <f t="shared" si="3"/>
        <v>3.2287367228288399</v>
      </c>
      <c r="I12" s="35">
        <f t="shared" si="1"/>
        <v>1</v>
      </c>
    </row>
    <row r="13" spans="2:9" x14ac:dyDescent="0.35">
      <c r="B13" s="33" t="s">
        <v>501</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E34"/>
  <sheetViews>
    <sheetView zoomScale="85" zoomScaleNormal="85" workbookViewId="0">
      <pane xSplit="1" ySplit="1" topLeftCell="AB2" activePane="bottomRight" state="frozen"/>
      <selection activeCell="C39" sqref="C39"/>
      <selection pane="topRight" activeCell="C39" sqref="C39"/>
      <selection pane="bottomLeft" activeCell="C39" sqref="C39"/>
      <selection pane="bottomRight" activeCell="AE2" sqref="AE2"/>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85" bestFit="1" customWidth="1"/>
    <col min="6" max="6" width="71.28515625" bestFit="1" customWidth="1"/>
    <col min="7" max="7" width="59.28515625" bestFit="1" customWidth="1"/>
    <col min="8" max="8" width="44" bestFit="1" customWidth="1"/>
    <col min="9" max="9" width="104.140625" bestFit="1" customWidth="1"/>
    <col min="10" max="10" width="69.5703125" bestFit="1" customWidth="1"/>
    <col min="11" max="11" width="87" bestFit="1" customWidth="1"/>
    <col min="12" max="12" width="64" bestFit="1" customWidth="1"/>
    <col min="13" max="13" width="54.140625" bestFit="1" customWidth="1"/>
    <col min="14" max="14" width="97.28515625" bestFit="1" customWidth="1"/>
    <col min="15" max="15" width="54.7109375" bestFit="1" customWidth="1"/>
    <col min="16" max="16" width="81.140625" bestFit="1" customWidth="1"/>
    <col min="17" max="17" width="38.140625" bestFit="1" customWidth="1"/>
    <col min="18" max="18" width="94.28515625" bestFit="1" customWidth="1"/>
    <col min="19" max="19" width="30.85546875" bestFit="1" customWidth="1"/>
    <col min="20" max="20" width="24.5703125" bestFit="1" customWidth="1"/>
    <col min="21" max="21" width="62.85546875" bestFit="1" customWidth="1"/>
    <col min="22" max="22" width="40.5703125" bestFit="1" customWidth="1"/>
    <col min="23" max="23" width="91" bestFit="1" customWidth="1"/>
    <col min="24" max="24" width="33.28515625" bestFit="1" customWidth="1"/>
    <col min="25" max="25" width="37" bestFit="1" customWidth="1"/>
    <col min="26" max="26" width="90.7109375" bestFit="1" customWidth="1"/>
    <col min="27" max="27" width="70.5703125" bestFit="1" customWidth="1"/>
    <col min="28" max="28" width="37.140625" bestFit="1" customWidth="1"/>
    <col min="29" max="29" width="70.7109375" bestFit="1" customWidth="1"/>
    <col min="30" max="30" width="23.140625" bestFit="1" customWidth="1"/>
    <col min="31" max="31" width="33.7109375" bestFit="1" customWidth="1"/>
  </cols>
  <sheetData>
    <row r="1" spans="1:31" s="217" customFormat="1" x14ac:dyDescent="0.25">
      <c r="A1" s="216" t="s">
        <v>463</v>
      </c>
      <c r="B1" s="217" t="s">
        <v>541</v>
      </c>
      <c r="C1" s="217" t="s">
        <v>542</v>
      </c>
      <c r="D1" s="217" t="s">
        <v>543</v>
      </c>
      <c r="E1" s="217" t="s">
        <v>544</v>
      </c>
      <c r="F1" s="217" t="s">
        <v>545</v>
      </c>
      <c r="G1" s="217" t="s">
        <v>546</v>
      </c>
      <c r="H1" s="217" t="s">
        <v>547</v>
      </c>
      <c r="I1" s="217" t="s">
        <v>548</v>
      </c>
      <c r="J1" s="217" t="s">
        <v>549</v>
      </c>
      <c r="K1" s="217" t="s">
        <v>550</v>
      </c>
      <c r="L1" s="217" t="s">
        <v>551</v>
      </c>
      <c r="M1" s="217" t="s">
        <v>552</v>
      </c>
      <c r="N1" s="217" t="s">
        <v>553</v>
      </c>
      <c r="O1" s="217" t="s">
        <v>554</v>
      </c>
      <c r="P1" s="217" t="s">
        <v>555</v>
      </c>
      <c r="Q1" s="217" t="s">
        <v>556</v>
      </c>
      <c r="R1" s="217" t="s">
        <v>557</v>
      </c>
      <c r="S1" s="217" t="s">
        <v>558</v>
      </c>
      <c r="T1" s="217" t="s">
        <v>559</v>
      </c>
      <c r="U1" s="217" t="s">
        <v>560</v>
      </c>
      <c r="V1" s="217" t="s">
        <v>561</v>
      </c>
      <c r="W1" s="217" t="s">
        <v>562</v>
      </c>
      <c r="X1" s="217" t="s">
        <v>563</v>
      </c>
      <c r="Y1" s="217" t="s">
        <v>564</v>
      </c>
      <c r="Z1" s="217" t="s">
        <v>565</v>
      </c>
      <c r="AA1" s="217" t="s">
        <v>566</v>
      </c>
      <c r="AB1" s="217" t="s">
        <v>567</v>
      </c>
      <c r="AC1" s="217" t="s">
        <v>568</v>
      </c>
      <c r="AD1" s="217" t="s">
        <v>569</v>
      </c>
      <c r="AE1" s="217" t="s">
        <v>570</v>
      </c>
    </row>
    <row r="2" spans="1:31" x14ac:dyDescent="0.25">
      <c r="A2" t="s">
        <v>572</v>
      </c>
      <c r="B2" t="s">
        <v>36</v>
      </c>
      <c r="C2" t="s">
        <v>37</v>
      </c>
      <c r="D2" t="s">
        <v>50</v>
      </c>
      <c r="E2" t="s">
        <v>54</v>
      </c>
      <c r="F2" t="s">
        <v>76</v>
      </c>
      <c r="G2" t="s">
        <v>107</v>
      </c>
      <c r="H2" t="s">
        <v>110</v>
      </c>
      <c r="I2" t="s">
        <v>119</v>
      </c>
      <c r="J2" t="s">
        <v>148</v>
      </c>
      <c r="K2" t="s">
        <v>200</v>
      </c>
      <c r="L2" t="s">
        <v>204</v>
      </c>
      <c r="M2" t="s">
        <v>210</v>
      </c>
      <c r="N2" t="s">
        <v>216</v>
      </c>
      <c r="O2" t="s">
        <v>229</v>
      </c>
      <c r="P2" t="s">
        <v>234</v>
      </c>
      <c r="Q2" t="s">
        <v>242</v>
      </c>
      <c r="R2" t="s">
        <v>245</v>
      </c>
      <c r="S2" t="s">
        <v>246</v>
      </c>
      <c r="T2" t="s">
        <v>247</v>
      </c>
      <c r="U2" t="s">
        <v>248</v>
      </c>
      <c r="V2" t="s">
        <v>256</v>
      </c>
      <c r="W2" t="s">
        <v>257</v>
      </c>
      <c r="X2" t="s">
        <v>285</v>
      </c>
      <c r="Y2" t="s">
        <v>286</v>
      </c>
      <c r="Z2" t="s">
        <v>287</v>
      </c>
      <c r="AA2" t="s">
        <v>297</v>
      </c>
      <c r="AB2" t="s">
        <v>312</v>
      </c>
      <c r="AC2" t="s">
        <v>313</v>
      </c>
      <c r="AD2" t="s">
        <v>314</v>
      </c>
      <c r="AE2" t="s">
        <v>315</v>
      </c>
    </row>
    <row r="3" spans="1:31" x14ac:dyDescent="0.25">
      <c r="A3" t="s">
        <v>571</v>
      </c>
      <c r="C3" t="s">
        <v>38</v>
      </c>
      <c r="D3" t="s">
        <v>51</v>
      </c>
      <c r="E3" t="s">
        <v>55</v>
      </c>
      <c r="F3" t="s">
        <v>77</v>
      </c>
      <c r="G3" t="s">
        <v>95</v>
      </c>
      <c r="H3" t="s">
        <v>111</v>
      </c>
      <c r="I3" t="s">
        <v>120</v>
      </c>
      <c r="J3" t="s">
        <v>149</v>
      </c>
      <c r="K3" t="s">
        <v>184</v>
      </c>
      <c r="L3" t="s">
        <v>205</v>
      </c>
      <c r="M3" t="s">
        <v>215</v>
      </c>
      <c r="N3" t="s">
        <v>217</v>
      </c>
      <c r="O3" t="s">
        <v>230</v>
      </c>
      <c r="P3" t="s">
        <v>235</v>
      </c>
      <c r="Q3" t="s">
        <v>239</v>
      </c>
      <c r="U3" t="s">
        <v>249</v>
      </c>
      <c r="W3" t="s">
        <v>258</v>
      </c>
      <c r="Z3" t="s">
        <v>288</v>
      </c>
      <c r="AA3" t="s">
        <v>298</v>
      </c>
    </row>
    <row r="4" spans="1:31" x14ac:dyDescent="0.25">
      <c r="A4" t="s">
        <v>573</v>
      </c>
      <c r="C4" t="s">
        <v>39</v>
      </c>
      <c r="D4" t="s">
        <v>52</v>
      </c>
      <c r="E4" t="s">
        <v>56</v>
      </c>
      <c r="F4" t="s">
        <v>78</v>
      </c>
      <c r="G4" t="s">
        <v>96</v>
      </c>
      <c r="H4" t="s">
        <v>116</v>
      </c>
      <c r="I4" t="s">
        <v>121</v>
      </c>
      <c r="J4" t="s">
        <v>150</v>
      </c>
      <c r="K4" t="s">
        <v>201</v>
      </c>
      <c r="L4" t="s">
        <v>208</v>
      </c>
      <c r="M4" t="s">
        <v>211</v>
      </c>
      <c r="N4" t="s">
        <v>218</v>
      </c>
      <c r="O4" t="s">
        <v>224</v>
      </c>
      <c r="P4" t="s">
        <v>236</v>
      </c>
      <c r="Q4" t="s">
        <v>243</v>
      </c>
      <c r="U4" t="s">
        <v>250</v>
      </c>
      <c r="W4" t="s">
        <v>259</v>
      </c>
      <c r="Z4" t="s">
        <v>289</v>
      </c>
      <c r="AA4" t="s">
        <v>300</v>
      </c>
    </row>
    <row r="5" spans="1:31" x14ac:dyDescent="0.25">
      <c r="A5" t="s">
        <v>574</v>
      </c>
      <c r="C5" t="s">
        <v>40</v>
      </c>
      <c r="D5" t="s">
        <v>53</v>
      </c>
      <c r="E5" t="s">
        <v>57</v>
      </c>
      <c r="F5" t="s">
        <v>79</v>
      </c>
      <c r="G5" t="s">
        <v>97</v>
      </c>
      <c r="H5" t="s">
        <v>117</v>
      </c>
      <c r="I5" t="s">
        <v>122</v>
      </c>
      <c r="J5" t="s">
        <v>151</v>
      </c>
      <c r="K5" t="s">
        <v>185</v>
      </c>
      <c r="L5" t="s">
        <v>209</v>
      </c>
      <c r="M5" t="s">
        <v>212</v>
      </c>
      <c r="N5" t="s">
        <v>219</v>
      </c>
      <c r="O5" t="s">
        <v>225</v>
      </c>
      <c r="P5" t="s">
        <v>237</v>
      </c>
      <c r="Q5" t="s">
        <v>244</v>
      </c>
      <c r="U5" t="s">
        <v>251</v>
      </c>
      <c r="W5" t="s">
        <v>260</v>
      </c>
      <c r="Z5" t="s">
        <v>290</v>
      </c>
      <c r="AA5" t="s">
        <v>301</v>
      </c>
    </row>
    <row r="6" spans="1:31" x14ac:dyDescent="0.25">
      <c r="A6" t="s">
        <v>575</v>
      </c>
      <c r="C6" t="s">
        <v>41</v>
      </c>
      <c r="E6" t="s">
        <v>58</v>
      </c>
      <c r="F6" t="s">
        <v>80</v>
      </c>
      <c r="G6" t="s">
        <v>108</v>
      </c>
      <c r="H6" t="s">
        <v>115</v>
      </c>
      <c r="I6" t="s">
        <v>123</v>
      </c>
      <c r="J6" t="s">
        <v>152</v>
      </c>
      <c r="K6" t="s">
        <v>186</v>
      </c>
      <c r="L6" t="s">
        <v>206</v>
      </c>
      <c r="M6" t="s">
        <v>213</v>
      </c>
      <c r="N6" t="s">
        <v>220</v>
      </c>
      <c r="O6" t="s">
        <v>233</v>
      </c>
      <c r="P6" t="s">
        <v>238</v>
      </c>
      <c r="Q6" t="s">
        <v>240</v>
      </c>
      <c r="U6" t="s">
        <v>252</v>
      </c>
      <c r="W6" t="s">
        <v>261</v>
      </c>
      <c r="Z6" t="s">
        <v>291</v>
      </c>
      <c r="AA6" t="s">
        <v>302</v>
      </c>
    </row>
    <row r="7" spans="1:31" x14ac:dyDescent="0.25">
      <c r="A7" t="s">
        <v>576</v>
      </c>
      <c r="C7" t="s">
        <v>42</v>
      </c>
      <c r="E7" t="s">
        <v>59</v>
      </c>
      <c r="F7" t="s">
        <v>81</v>
      </c>
      <c r="G7" t="s">
        <v>109</v>
      </c>
      <c r="H7" t="s">
        <v>112</v>
      </c>
      <c r="I7" t="s">
        <v>124</v>
      </c>
      <c r="J7" t="s">
        <v>153</v>
      </c>
      <c r="K7" t="s">
        <v>187</v>
      </c>
      <c r="L7" t="s">
        <v>207</v>
      </c>
      <c r="M7" t="s">
        <v>214</v>
      </c>
      <c r="N7" t="s">
        <v>221</v>
      </c>
      <c r="O7" t="s">
        <v>232</v>
      </c>
      <c r="Q7" t="s">
        <v>241</v>
      </c>
      <c r="U7" t="s">
        <v>253</v>
      </c>
      <c r="W7" t="s">
        <v>262</v>
      </c>
      <c r="Z7" t="s">
        <v>292</v>
      </c>
      <c r="AA7" t="s">
        <v>303</v>
      </c>
    </row>
    <row r="8" spans="1:31" x14ac:dyDescent="0.25">
      <c r="A8" t="s">
        <v>577</v>
      </c>
      <c r="C8" t="s">
        <v>43</v>
      </c>
      <c r="E8" t="s">
        <v>60</v>
      </c>
      <c r="F8" t="s">
        <v>82</v>
      </c>
      <c r="G8" t="s">
        <v>106</v>
      </c>
      <c r="H8" t="s">
        <v>118</v>
      </c>
      <c r="I8" t="s">
        <v>125</v>
      </c>
      <c r="J8" t="s">
        <v>154</v>
      </c>
      <c r="K8" t="s">
        <v>188</v>
      </c>
      <c r="N8" t="s">
        <v>222</v>
      </c>
      <c r="O8" t="s">
        <v>226</v>
      </c>
      <c r="U8" t="s">
        <v>254</v>
      </c>
      <c r="W8" t="s">
        <v>263</v>
      </c>
      <c r="Z8" t="s">
        <v>293</v>
      </c>
      <c r="AA8" t="s">
        <v>304</v>
      </c>
    </row>
    <row r="9" spans="1:31" x14ac:dyDescent="0.25">
      <c r="A9" t="s">
        <v>578</v>
      </c>
      <c r="C9" t="s">
        <v>44</v>
      </c>
      <c r="E9" t="s">
        <v>61</v>
      </c>
      <c r="F9" t="s">
        <v>83</v>
      </c>
      <c r="G9" t="s">
        <v>99</v>
      </c>
      <c r="H9" t="s">
        <v>113</v>
      </c>
      <c r="I9" t="s">
        <v>126</v>
      </c>
      <c r="J9" t="s">
        <v>155</v>
      </c>
      <c r="K9" t="s">
        <v>189</v>
      </c>
      <c r="N9" t="s">
        <v>223</v>
      </c>
      <c r="O9" t="s">
        <v>227</v>
      </c>
      <c r="U9" t="s">
        <v>255</v>
      </c>
      <c r="W9" t="s">
        <v>264</v>
      </c>
      <c r="Z9" t="s">
        <v>294</v>
      </c>
      <c r="AA9" t="s">
        <v>305</v>
      </c>
    </row>
    <row r="10" spans="1:31" x14ac:dyDescent="0.25">
      <c r="A10" t="s">
        <v>579</v>
      </c>
      <c r="C10" t="s">
        <v>45</v>
      </c>
      <c r="E10" t="s">
        <v>62</v>
      </c>
      <c r="F10" t="s">
        <v>84</v>
      </c>
      <c r="G10" t="s">
        <v>101</v>
      </c>
      <c r="H10" t="s">
        <v>114</v>
      </c>
      <c r="I10" t="s">
        <v>127</v>
      </c>
      <c r="J10" t="s">
        <v>156</v>
      </c>
      <c r="K10" t="s">
        <v>190</v>
      </c>
      <c r="O10" t="s">
        <v>231</v>
      </c>
      <c r="W10" t="s">
        <v>265</v>
      </c>
      <c r="Z10" t="s">
        <v>295</v>
      </c>
      <c r="AA10" t="s">
        <v>306</v>
      </c>
    </row>
    <row r="11" spans="1:31" x14ac:dyDescent="0.25">
      <c r="A11" t="s">
        <v>580</v>
      </c>
      <c r="C11" t="s">
        <v>46</v>
      </c>
      <c r="E11" t="s">
        <v>63</v>
      </c>
      <c r="F11" t="s">
        <v>85</v>
      </c>
      <c r="G11" t="s">
        <v>102</v>
      </c>
      <c r="I11" t="s">
        <v>128</v>
      </c>
      <c r="J11" t="s">
        <v>157</v>
      </c>
      <c r="K11" t="s">
        <v>191</v>
      </c>
      <c r="O11" t="s">
        <v>228</v>
      </c>
      <c r="W11" t="s">
        <v>266</v>
      </c>
      <c r="Z11" t="s">
        <v>539</v>
      </c>
      <c r="AA11" t="s">
        <v>307</v>
      </c>
    </row>
    <row r="12" spans="1:31" x14ac:dyDescent="0.25">
      <c r="A12" t="s">
        <v>581</v>
      </c>
      <c r="C12" t="s">
        <v>47</v>
      </c>
      <c r="E12" t="s">
        <v>64</v>
      </c>
      <c r="F12" t="s">
        <v>86</v>
      </c>
      <c r="G12" t="s">
        <v>103</v>
      </c>
      <c r="I12" t="s">
        <v>129</v>
      </c>
      <c r="J12" t="s">
        <v>158</v>
      </c>
      <c r="K12" t="s">
        <v>192</v>
      </c>
      <c r="W12" t="s">
        <v>267</v>
      </c>
      <c r="Z12" t="s">
        <v>296</v>
      </c>
      <c r="AA12" t="s">
        <v>308</v>
      </c>
    </row>
    <row r="13" spans="1:31" x14ac:dyDescent="0.25">
      <c r="A13" t="s">
        <v>599</v>
      </c>
      <c r="C13" t="s">
        <v>49</v>
      </c>
      <c r="E13" t="s">
        <v>75</v>
      </c>
      <c r="F13" t="s">
        <v>93</v>
      </c>
      <c r="G13" t="s">
        <v>104</v>
      </c>
      <c r="I13" t="s">
        <v>299</v>
      </c>
      <c r="J13" t="s">
        <v>159</v>
      </c>
      <c r="K13" t="s">
        <v>181</v>
      </c>
      <c r="W13" t="s">
        <v>268</v>
      </c>
      <c r="AA13" t="s">
        <v>309</v>
      </c>
    </row>
    <row r="14" spans="1:31" x14ac:dyDescent="0.25">
      <c r="A14" t="s">
        <v>582</v>
      </c>
      <c r="C14" t="s">
        <v>48</v>
      </c>
      <c r="E14" t="s">
        <v>65</v>
      </c>
      <c r="F14" t="s">
        <v>87</v>
      </c>
      <c r="G14" t="s">
        <v>105</v>
      </c>
      <c r="I14" t="s">
        <v>130</v>
      </c>
      <c r="J14" t="s">
        <v>160</v>
      </c>
      <c r="K14" t="s">
        <v>203</v>
      </c>
      <c r="W14" t="s">
        <v>269</v>
      </c>
      <c r="AA14" t="s">
        <v>311</v>
      </c>
    </row>
    <row r="15" spans="1:31" x14ac:dyDescent="0.25">
      <c r="A15" t="s">
        <v>583</v>
      </c>
      <c r="E15" t="s">
        <v>66</v>
      </c>
      <c r="F15" t="s">
        <v>88</v>
      </c>
      <c r="I15" t="s">
        <v>131</v>
      </c>
      <c r="J15" t="s">
        <v>161</v>
      </c>
      <c r="K15" t="s">
        <v>193</v>
      </c>
      <c r="W15" t="s">
        <v>270</v>
      </c>
      <c r="AA15" t="s">
        <v>310</v>
      </c>
    </row>
    <row r="16" spans="1:31" x14ac:dyDescent="0.25">
      <c r="A16" t="s">
        <v>584</v>
      </c>
      <c r="E16" t="s">
        <v>67</v>
      </c>
      <c r="F16" t="s">
        <v>89</v>
      </c>
      <c r="I16" t="s">
        <v>132</v>
      </c>
      <c r="J16" t="s">
        <v>162</v>
      </c>
      <c r="K16" t="s">
        <v>194</v>
      </c>
      <c r="W16" t="s">
        <v>271</v>
      </c>
    </row>
    <row r="17" spans="1:23" x14ac:dyDescent="0.25">
      <c r="A17" t="s">
        <v>585</v>
      </c>
      <c r="E17" t="s">
        <v>68</v>
      </c>
      <c r="F17" t="s">
        <v>90</v>
      </c>
      <c r="I17" t="s">
        <v>147</v>
      </c>
      <c r="J17" t="s">
        <v>163</v>
      </c>
      <c r="K17" t="s">
        <v>195</v>
      </c>
      <c r="W17" t="s">
        <v>272</v>
      </c>
    </row>
    <row r="18" spans="1:23" x14ac:dyDescent="0.25">
      <c r="A18" t="s">
        <v>600</v>
      </c>
      <c r="E18" t="s">
        <v>69</v>
      </c>
      <c r="F18" t="s">
        <v>91</v>
      </c>
      <c r="I18" t="s">
        <v>133</v>
      </c>
      <c r="J18" t="s">
        <v>164</v>
      </c>
      <c r="K18" t="s">
        <v>196</v>
      </c>
      <c r="W18" t="s">
        <v>273</v>
      </c>
    </row>
    <row r="19" spans="1:23" x14ac:dyDescent="0.25">
      <c r="A19" t="s">
        <v>586</v>
      </c>
      <c r="E19" t="s">
        <v>70</v>
      </c>
      <c r="F19" t="s">
        <v>92</v>
      </c>
      <c r="I19" t="s">
        <v>134</v>
      </c>
      <c r="J19" t="s">
        <v>165</v>
      </c>
      <c r="K19" t="s">
        <v>197</v>
      </c>
      <c r="W19" t="s">
        <v>283</v>
      </c>
    </row>
    <row r="20" spans="1:23" x14ac:dyDescent="0.25">
      <c r="A20" t="s">
        <v>587</v>
      </c>
      <c r="E20" t="s">
        <v>71</v>
      </c>
      <c r="I20" t="s">
        <v>135</v>
      </c>
      <c r="J20" t="s">
        <v>166</v>
      </c>
      <c r="K20" t="s">
        <v>94</v>
      </c>
      <c r="W20" t="s">
        <v>274</v>
      </c>
    </row>
    <row r="21" spans="1:23" x14ac:dyDescent="0.25">
      <c r="A21" t="s">
        <v>588</v>
      </c>
      <c r="E21" t="s">
        <v>72</v>
      </c>
      <c r="I21" t="s">
        <v>136</v>
      </c>
      <c r="J21" t="s">
        <v>167</v>
      </c>
      <c r="K21" t="s">
        <v>202</v>
      </c>
      <c r="W21" t="s">
        <v>275</v>
      </c>
    </row>
    <row r="22" spans="1:23" x14ac:dyDescent="0.25">
      <c r="A22" t="s">
        <v>589</v>
      </c>
      <c r="E22" t="s">
        <v>73</v>
      </c>
      <c r="I22" t="s">
        <v>137</v>
      </c>
      <c r="J22" t="s">
        <v>168</v>
      </c>
      <c r="K22" t="s">
        <v>198</v>
      </c>
      <c r="W22" t="s">
        <v>276</v>
      </c>
    </row>
    <row r="23" spans="1:23" x14ac:dyDescent="0.25">
      <c r="A23" t="s">
        <v>590</v>
      </c>
      <c r="E23" t="s">
        <v>74</v>
      </c>
      <c r="I23" t="s">
        <v>138</v>
      </c>
      <c r="J23" t="s">
        <v>169</v>
      </c>
      <c r="K23" t="s">
        <v>182</v>
      </c>
      <c r="W23" t="s">
        <v>277</v>
      </c>
    </row>
    <row r="24" spans="1:23" x14ac:dyDescent="0.25">
      <c r="A24" t="s">
        <v>591</v>
      </c>
      <c r="I24" t="s">
        <v>139</v>
      </c>
      <c r="J24" t="s">
        <v>170</v>
      </c>
      <c r="K24" t="s">
        <v>98</v>
      </c>
      <c r="W24" t="s">
        <v>278</v>
      </c>
    </row>
    <row r="25" spans="1:23" x14ac:dyDescent="0.25">
      <c r="A25" t="s">
        <v>592</v>
      </c>
      <c r="I25" t="s">
        <v>140</v>
      </c>
      <c r="J25" t="s">
        <v>171</v>
      </c>
      <c r="K25" t="s">
        <v>183</v>
      </c>
      <c r="W25" t="s">
        <v>284</v>
      </c>
    </row>
    <row r="26" spans="1:23" x14ac:dyDescent="0.25">
      <c r="A26" t="s">
        <v>593</v>
      </c>
      <c r="I26" t="s">
        <v>141</v>
      </c>
      <c r="J26" t="s">
        <v>172</v>
      </c>
      <c r="K26" t="s">
        <v>100</v>
      </c>
      <c r="W26" t="s">
        <v>279</v>
      </c>
    </row>
    <row r="27" spans="1:23" x14ac:dyDescent="0.25">
      <c r="A27" t="s">
        <v>594</v>
      </c>
      <c r="I27" t="s">
        <v>142</v>
      </c>
      <c r="J27" t="s">
        <v>173</v>
      </c>
      <c r="K27" t="s">
        <v>199</v>
      </c>
      <c r="W27" t="s">
        <v>280</v>
      </c>
    </row>
    <row r="28" spans="1:23" x14ac:dyDescent="0.25">
      <c r="A28" t="s">
        <v>595</v>
      </c>
      <c r="I28" t="s">
        <v>143</v>
      </c>
      <c r="J28" t="s">
        <v>174</v>
      </c>
      <c r="W28" t="s">
        <v>281</v>
      </c>
    </row>
    <row r="29" spans="1:23" x14ac:dyDescent="0.25">
      <c r="A29" t="s">
        <v>596</v>
      </c>
      <c r="I29" t="s">
        <v>144</v>
      </c>
      <c r="J29" t="s">
        <v>175</v>
      </c>
      <c r="W29" t="s">
        <v>282</v>
      </c>
    </row>
    <row r="30" spans="1:23" x14ac:dyDescent="0.25">
      <c r="A30" t="s">
        <v>597</v>
      </c>
      <c r="I30" t="s">
        <v>145</v>
      </c>
      <c r="J30" t="s">
        <v>176</v>
      </c>
    </row>
    <row r="31" spans="1:23" x14ac:dyDescent="0.25">
      <c r="A31" t="s">
        <v>598</v>
      </c>
      <c r="I31" t="s">
        <v>146</v>
      </c>
      <c r="J31" t="s">
        <v>180</v>
      </c>
    </row>
    <row r="32" spans="1:23" x14ac:dyDescent="0.25">
      <c r="I32" t="s">
        <v>538</v>
      </c>
      <c r="J32" t="s">
        <v>177</v>
      </c>
    </row>
    <row r="33" spans="10:10" x14ac:dyDescent="0.25">
      <c r="J33" t="s">
        <v>178</v>
      </c>
    </row>
    <row r="34" spans="10:10" x14ac:dyDescent="0.25">
      <c r="J34" t="s">
        <v>179</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65ee8e0-b279-4805-b44d-f72aec87a2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C747F7C58B7D46A8839A39DC0C4476" ma:contentTypeVersion="17" ma:contentTypeDescription="Create a new document." ma:contentTypeScope="" ma:versionID="b576217e8a904e9fec768aefc7b9047b">
  <xsd:schema xmlns:xsd="http://www.w3.org/2001/XMLSchema" xmlns:xs="http://www.w3.org/2001/XMLSchema" xmlns:p="http://schemas.microsoft.com/office/2006/metadata/properties" xmlns:ns3="d2af6c70-aab8-4d3a-a43b-d76ef163aba7" xmlns:ns4="a65ee8e0-b279-4805-b44d-f72aec87a200" targetNamespace="http://schemas.microsoft.com/office/2006/metadata/properties" ma:root="true" ma:fieldsID="893166e40f08db426519375f2c741b47" ns3:_="" ns4:_="">
    <xsd:import namespace="d2af6c70-aab8-4d3a-a43b-d76ef163aba7"/>
    <xsd:import namespace="a65ee8e0-b279-4805-b44d-f72aec87a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f6c70-aab8-4d3a-a43b-d76ef163ab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ee8e0-b279-4805-b44d-f72aec87a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31FBE1-8ED1-4684-AD4E-15C0CFBD3814}">
  <ds:schemaRefs>
    <ds:schemaRef ds:uri="http://schemas.microsoft.com/sharepoint/v3/contenttype/forms"/>
  </ds:schemaRefs>
</ds:datastoreItem>
</file>

<file path=customXml/itemProps2.xml><?xml version="1.0" encoding="utf-8"?>
<ds:datastoreItem xmlns:ds="http://schemas.openxmlformats.org/officeDocument/2006/customXml" ds:itemID="{9DAD2088-A28F-459A-B705-2C00AF0B2C93}">
  <ds:schemaRefs>
    <ds:schemaRef ds:uri="http://purl.org/dc/terms/"/>
    <ds:schemaRef ds:uri="http://purl.org/dc/elements/1.1/"/>
    <ds:schemaRef ds:uri="http://schemas.microsoft.com/office/infopath/2007/PartnerControls"/>
    <ds:schemaRef ds:uri="a65ee8e0-b279-4805-b44d-f72aec87a200"/>
    <ds:schemaRef ds:uri="http://schemas.microsoft.com/office/2006/documentManagement/types"/>
    <ds:schemaRef ds:uri="http://schemas.openxmlformats.org/package/2006/metadata/core-properties"/>
    <ds:schemaRef ds:uri="d2af6c70-aab8-4d3a-a43b-d76ef163aba7"/>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E9F1B89-7483-47E1-8C3C-239D08051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f6c70-aab8-4d3a-a43b-d76ef163aba7"/>
    <ds:schemaRef ds:uri="a65ee8e0-b279-4805-b44d-f72aec87a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34</vt:i4>
      </vt:variant>
    </vt:vector>
  </HeadingPairs>
  <TitlesOfParts>
    <vt:vector size="50"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_02_Oficina_de_la_Presidencia_de_la_República</vt:lpstr>
      <vt:lpstr>_02_Oficina_Presidencia_República</vt:lpstr>
      <vt:lpstr>_04_Gobernación</vt:lpstr>
      <vt:lpstr>_05_Relaciones_Exteriores</vt:lpstr>
      <vt:lpstr>_06_Hacienda_y_Crédito_Público</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ramo</vt:lpstr>
      <vt:lpstr>seleccion</vt:lpstr>
      <vt:lpstr>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Iván Paniagua Morales</cp:lastModifiedBy>
  <cp:lastPrinted>2024-05-07T23:12:54Z</cp:lastPrinted>
  <dcterms:created xsi:type="dcterms:W3CDTF">2023-12-13T23:51:12Z</dcterms:created>
  <dcterms:modified xsi:type="dcterms:W3CDTF">2024-05-07T23:58:46Z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0x01010017C747F7C58B7D46A8839A39DC0C4476</vt:lpwstr>
  </property>
</Properties>
</file>